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N:\DSPR\PSN\RECUEIL\Recueil données 2023\T1_RETRAITES\Tableaux PJ du recueil\"/>
    </mc:Choice>
  </mc:AlternateContent>
  <xr:revisionPtr revIDLastSave="0" documentId="13_ncr:1_{4BD733D2-B2B7-4F91-8366-E65391435430}" xr6:coauthVersionLast="47" xr6:coauthVersionMax="47" xr10:uidLastSave="{00000000-0000-0000-0000-000000000000}"/>
  <bookViews>
    <workbookView xWindow="-120" yWindow="-120" windowWidth="29040" windowHeight="15840" firstSheet="4" activeTab="7" xr2:uid="{7D149EB3-75DD-4983-B2F3-D57BDACEEB2F}"/>
  </bookViews>
  <sheets>
    <sheet name="Évolution par type droit" sheetId="6" r:id="rId1"/>
    <sheet name="Par type de droit" sheetId="1" r:id="rId2"/>
    <sheet name="Evol droits directs" sheetId="8" r:id="rId3"/>
    <sheet name="DP par nature dt" sheetId="5" r:id="rId4"/>
    <sheet name="Evol par nature droit" sheetId="2" r:id="rId5"/>
    <sheet name="RA et dérogatoires" sheetId="4" r:id="rId6"/>
    <sheet name="Evol RA et mesures dérogatoires" sheetId="7" r:id="rId7"/>
    <sheet name="Evol droits dérivés" sheetId="3" r:id="rId8"/>
  </sheets>
  <definedNames>
    <definedName name="_xlnm._FilterDatabase" localSheetId="7" hidden="1">'Evol droits dérivés'!$E$3:$E$30</definedName>
    <definedName name="_xlnm._FilterDatabase" localSheetId="2" hidden="1">'Evol droits directs'!$E$1:$E$34</definedName>
    <definedName name="_xlnm._FilterDatabase" localSheetId="6" hidden="1">'Evol RA et mesures dérogatoires'!$I$3:$I$51</definedName>
    <definedName name="_xlnm._FilterDatabase" localSheetId="0" hidden="1">'Évolution par type droit'!$G$1:$G$33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8" l="1"/>
  <c r="D27" i="8"/>
  <c r="D26" i="8"/>
  <c r="D25" i="8"/>
  <c r="D24" i="8"/>
  <c r="D23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4" i="4" l="1"/>
  <c r="I8" i="4"/>
  <c r="C35" i="3"/>
  <c r="B35" i="3"/>
  <c r="F32" i="2"/>
  <c r="E32" i="2"/>
  <c r="D32" i="2"/>
  <c r="C32" i="2"/>
  <c r="D34" i="8"/>
  <c r="C34" i="8"/>
  <c r="B33" i="6"/>
  <c r="D27" i="3"/>
  <c r="H24" i="7"/>
  <c r="B51" i="7" s="1"/>
  <c r="D24" i="7"/>
  <c r="G27" i="2"/>
  <c r="D5" i="5"/>
  <c r="D33" i="6"/>
  <c r="C33" i="6"/>
  <c r="E27" i="6"/>
  <c r="F27" i="6" s="1"/>
  <c r="D23" i="7"/>
  <c r="D6" i="4"/>
  <c r="B6" i="4"/>
  <c r="E26" i="6"/>
  <c r="F26" i="6" s="1"/>
  <c r="D26" i="3"/>
  <c r="H23" i="7"/>
  <c r="C50" i="7" s="1"/>
  <c r="E40" i="2"/>
  <c r="J36" i="2" s="1"/>
  <c r="G26" i="2"/>
  <c r="R26" i="2" s="1"/>
  <c r="D6" i="5"/>
  <c r="D4" i="5"/>
  <c r="C9" i="1"/>
  <c r="D4" i="1"/>
  <c r="D9" i="7"/>
  <c r="D8" i="7"/>
  <c r="D7" i="7"/>
  <c r="D6" i="7"/>
  <c r="D5" i="7"/>
  <c r="D4" i="7"/>
  <c r="D3" i="7"/>
  <c r="H22" i="7"/>
  <c r="H21" i="7"/>
  <c r="E48" i="7" s="1"/>
  <c r="H20" i="7"/>
  <c r="F47" i="7" s="1"/>
  <c r="H18" i="7"/>
  <c r="H17" i="7"/>
  <c r="H16" i="7"/>
  <c r="H15" i="7"/>
  <c r="H14" i="7"/>
  <c r="H13" i="7"/>
  <c r="H12" i="7"/>
  <c r="H11" i="7"/>
  <c r="F38" i="7" s="1"/>
  <c r="H10" i="7"/>
  <c r="H9" i="7"/>
  <c r="H8" i="7"/>
  <c r="H7" i="7"/>
  <c r="H6" i="7"/>
  <c r="B33" i="7" s="1"/>
  <c r="H5" i="7"/>
  <c r="B32" i="7" s="1"/>
  <c r="H4" i="7"/>
  <c r="C31" i="7" s="1"/>
  <c r="H3" i="7"/>
  <c r="C16" i="7"/>
  <c r="D16" i="7" s="1"/>
  <c r="C15" i="7"/>
  <c r="D15" i="7" s="1"/>
  <c r="C14" i="7"/>
  <c r="D14" i="7" s="1"/>
  <c r="C13" i="7"/>
  <c r="D13" i="7" s="1"/>
  <c r="C12" i="7"/>
  <c r="D12" i="7" s="1"/>
  <c r="D22" i="7"/>
  <c r="D21" i="7"/>
  <c r="D20" i="7"/>
  <c r="D18" i="7"/>
  <c r="D17" i="7"/>
  <c r="C11" i="7"/>
  <c r="D11" i="7" s="1"/>
  <c r="C10" i="7"/>
  <c r="U27" i="2" l="1"/>
  <c r="S27" i="2"/>
  <c r="R27" i="2"/>
  <c r="T27" i="2"/>
  <c r="C51" i="7"/>
  <c r="D51" i="7"/>
  <c r="E51" i="7"/>
  <c r="F51" i="7"/>
  <c r="S26" i="2"/>
  <c r="U26" i="2"/>
  <c r="T26" i="2"/>
  <c r="D8" i="5"/>
  <c r="E4" i="5" s="1"/>
  <c r="F50" i="7"/>
  <c r="B50" i="7"/>
  <c r="D50" i="7"/>
  <c r="E50" i="7"/>
  <c r="F6" i="4"/>
  <c r="D30" i="7"/>
  <c r="B39" i="7"/>
  <c r="F39" i="7"/>
  <c r="E39" i="7"/>
  <c r="E40" i="7"/>
  <c r="B40" i="7"/>
  <c r="E44" i="7"/>
  <c r="F44" i="7"/>
  <c r="C49" i="7"/>
  <c r="F49" i="7"/>
  <c r="B35" i="7"/>
  <c r="C35" i="7"/>
  <c r="E43" i="7"/>
  <c r="F43" i="7"/>
  <c r="F37" i="7"/>
  <c r="B37" i="7"/>
  <c r="E37" i="7"/>
  <c r="F41" i="7"/>
  <c r="E41" i="7"/>
  <c r="B41" i="7"/>
  <c r="E45" i="7"/>
  <c r="C45" i="7"/>
  <c r="B45" i="7"/>
  <c r="F45" i="7"/>
  <c r="D44" i="7"/>
  <c r="D49" i="7"/>
  <c r="D45" i="7"/>
  <c r="D33" i="7"/>
  <c r="C37" i="7"/>
  <c r="D40" i="7"/>
  <c r="D41" i="7"/>
  <c r="D38" i="7"/>
  <c r="C33" i="7"/>
  <c r="D42" i="7"/>
  <c r="D39" i="7"/>
  <c r="D43" i="7"/>
  <c r="B43" i="7"/>
  <c r="D31" i="7"/>
  <c r="D35" i="7"/>
  <c r="C42" i="7"/>
  <c r="B49" i="7"/>
  <c r="F40" i="7"/>
  <c r="F42" i="7"/>
  <c r="B44" i="7"/>
  <c r="E49" i="7"/>
  <c r="D32" i="7"/>
  <c r="D36" i="7"/>
  <c r="C38" i="7"/>
  <c r="B42" i="7"/>
  <c r="B31" i="7"/>
  <c r="C34" i="7"/>
  <c r="B38" i="7"/>
  <c r="C39" i="7"/>
  <c r="C41" i="7"/>
  <c r="C43" i="7"/>
  <c r="B30" i="7"/>
  <c r="C32" i="7"/>
  <c r="B36" i="7"/>
  <c r="E38" i="7"/>
  <c r="C40" i="7"/>
  <c r="E42" i="7"/>
  <c r="C44" i="7"/>
  <c r="D34" i="7"/>
  <c r="C36" i="7"/>
  <c r="B34" i="7"/>
  <c r="C30" i="7"/>
  <c r="C47" i="7"/>
  <c r="B48" i="7"/>
  <c r="F48" i="7"/>
  <c r="D47" i="7"/>
  <c r="C48" i="7"/>
  <c r="E47" i="7"/>
  <c r="D48" i="7"/>
  <c r="B47" i="7"/>
  <c r="D10" i="7"/>
  <c r="D37" i="7" s="1"/>
  <c r="F43" i="2"/>
  <c r="F44" i="2"/>
  <c r="G36" i="2"/>
  <c r="G35" i="2"/>
  <c r="F37" i="2"/>
  <c r="F47" i="2" s="1"/>
  <c r="F41" i="2"/>
  <c r="F52" i="2" s="1"/>
  <c r="G25" i="2"/>
  <c r="G21" i="2"/>
  <c r="R21" i="2" s="1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32" i="2" s="1"/>
  <c r="G4" i="2"/>
  <c r="G3" i="2"/>
  <c r="E7" i="5" l="1"/>
  <c r="E5" i="5"/>
  <c r="F45" i="2"/>
  <c r="F51" i="2"/>
  <c r="F53" i="2"/>
  <c r="F49" i="2"/>
  <c r="F48" i="2"/>
  <c r="S4" i="2"/>
  <c r="S5" i="2"/>
  <c r="S7" i="2"/>
  <c r="S8" i="2"/>
  <c r="S9" i="2"/>
  <c r="S11" i="2"/>
  <c r="S12" i="2"/>
  <c r="S13" i="2"/>
  <c r="S15" i="2"/>
  <c r="S16" i="2"/>
  <c r="S17" i="2"/>
  <c r="S19" i="2"/>
  <c r="S20" i="2"/>
  <c r="S21" i="2"/>
  <c r="E44" i="2"/>
  <c r="D40" i="2"/>
  <c r="C40" i="2"/>
  <c r="E39" i="2"/>
  <c r="J35" i="2" s="1"/>
  <c r="D39" i="2"/>
  <c r="I35" i="2" s="1"/>
  <c r="C39" i="2"/>
  <c r="D37" i="2"/>
  <c r="E37" i="2"/>
  <c r="C37" i="2"/>
  <c r="S25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E3" i="6"/>
  <c r="F3" i="6" s="1"/>
  <c r="E4" i="6"/>
  <c r="F4" i="6" s="1"/>
  <c r="E5" i="6"/>
  <c r="E6" i="6"/>
  <c r="F6" i="6" s="1"/>
  <c r="E7" i="6"/>
  <c r="F7" i="6" s="1"/>
  <c r="E8" i="6"/>
  <c r="F8" i="6" s="1"/>
  <c r="E9" i="6"/>
  <c r="F9" i="6" s="1"/>
  <c r="E10" i="6"/>
  <c r="F10" i="6" s="1"/>
  <c r="E11" i="6"/>
  <c r="F11" i="6" s="1"/>
  <c r="E12" i="6"/>
  <c r="F12" i="6" s="1"/>
  <c r="E13" i="6"/>
  <c r="F13" i="6" s="1"/>
  <c r="E14" i="6"/>
  <c r="F14" i="6" s="1"/>
  <c r="E15" i="6"/>
  <c r="F15" i="6" s="1"/>
  <c r="E16" i="6"/>
  <c r="F16" i="6" s="1"/>
  <c r="E17" i="6"/>
  <c r="F17" i="6" s="1"/>
  <c r="E18" i="6"/>
  <c r="F18" i="6" s="1"/>
  <c r="E19" i="6"/>
  <c r="F19" i="6" s="1"/>
  <c r="E20" i="6"/>
  <c r="F20" i="6" s="1"/>
  <c r="E21" i="6"/>
  <c r="F21" i="6" s="1"/>
  <c r="E23" i="6"/>
  <c r="F23" i="6" s="1"/>
  <c r="E24" i="6"/>
  <c r="F24" i="6" s="1"/>
  <c r="E25" i="6"/>
  <c r="F25" i="6" s="1"/>
  <c r="E8" i="5"/>
  <c r="C8" i="5"/>
  <c r="B8" i="5"/>
  <c r="F8" i="4"/>
  <c r="E8" i="4"/>
  <c r="C8" i="4"/>
  <c r="F7" i="4"/>
  <c r="G7" i="4" s="1"/>
  <c r="E7" i="4"/>
  <c r="C7" i="4"/>
  <c r="E6" i="4"/>
  <c r="C6" i="4"/>
  <c r="F5" i="4"/>
  <c r="E5" i="4"/>
  <c r="C5" i="4"/>
  <c r="F4" i="4"/>
  <c r="G4" i="4" s="1"/>
  <c r="E4" i="4"/>
  <c r="C48" i="2" l="1"/>
  <c r="C47" i="2"/>
  <c r="F5" i="6"/>
  <c r="E33" i="6"/>
  <c r="D44" i="2"/>
  <c r="I36" i="2"/>
  <c r="C41" i="2"/>
  <c r="C51" i="2" s="1"/>
  <c r="G5" i="4"/>
  <c r="D47" i="2"/>
  <c r="D49" i="2"/>
  <c r="D48" i="2"/>
  <c r="C49" i="2"/>
  <c r="G37" i="2"/>
  <c r="E48" i="2"/>
  <c r="E47" i="2"/>
  <c r="E49" i="2"/>
  <c r="E6" i="5"/>
  <c r="C44" i="2"/>
  <c r="G40" i="2"/>
  <c r="G44" i="2" s="1"/>
  <c r="E43" i="2"/>
  <c r="D43" i="2"/>
  <c r="C43" i="2"/>
  <c r="G39" i="2"/>
  <c r="S6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  <c r="U25" i="2"/>
  <c r="S18" i="2"/>
  <c r="S10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R25" i="2"/>
  <c r="S14" i="2"/>
  <c r="T25" i="2"/>
  <c r="E41" i="2"/>
  <c r="D41" i="2"/>
  <c r="G8" i="4"/>
  <c r="C45" i="2" l="1"/>
  <c r="G41" i="2"/>
  <c r="G45" i="2" s="1"/>
  <c r="E51" i="2"/>
  <c r="J37" i="2"/>
  <c r="D51" i="2"/>
  <c r="I37" i="2"/>
  <c r="G49" i="2"/>
  <c r="G47" i="2"/>
  <c r="G48" i="2"/>
  <c r="E45" i="2"/>
  <c r="E53" i="2"/>
  <c r="E52" i="2"/>
  <c r="D45" i="2"/>
  <c r="D52" i="2"/>
  <c r="D53" i="2"/>
  <c r="G43" i="2"/>
  <c r="C52" i="2"/>
  <c r="C53" i="2"/>
  <c r="G6" i="4"/>
  <c r="D25" i="3"/>
  <c r="D24" i="3"/>
  <c r="D23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35" i="3" s="1"/>
  <c r="D4" i="3"/>
  <c r="D3" i="3"/>
  <c r="C8" i="1"/>
  <c r="D7" i="1"/>
  <c r="D6" i="1"/>
  <c r="G52" i="2" l="1"/>
  <c r="G53" i="2"/>
  <c r="G51" i="2"/>
  <c r="D3" i="1"/>
  <c r="B9" i="1"/>
  <c r="B5" i="1" s="1"/>
  <c r="C5" i="1"/>
  <c r="D9" i="1" l="1"/>
  <c r="D8" i="1" s="1"/>
  <c r="M10" i="4"/>
  <c r="B8" i="1"/>
  <c r="U3" i="2"/>
  <c r="S3" i="2"/>
  <c r="T3" i="2"/>
  <c r="R3" i="2"/>
  <c r="D5" i="1" l="1"/>
  <c r="I5" i="4"/>
  <c r="I4" i="4"/>
  <c r="I6" i="4"/>
  <c r="I7" i="4"/>
</calcChain>
</file>

<file path=xl/sharedStrings.xml><?xml version="1.0" encoding="utf-8"?>
<sst xmlns="http://schemas.openxmlformats.org/spreadsheetml/2006/main" count="202" uniqueCount="73">
  <si>
    <t>Hommes</t>
  </si>
  <si>
    <t>Femmes</t>
  </si>
  <si>
    <t>Ensemble</t>
  </si>
  <si>
    <t>Droits directs</t>
  </si>
  <si>
    <t>Droits dérivés</t>
  </si>
  <si>
    <t>Dont droits directs servis seuls</t>
  </si>
  <si>
    <t>Dont droits dérivés servis seuls</t>
  </si>
  <si>
    <t>En pourcentage du total</t>
  </si>
  <si>
    <t>2019*</t>
  </si>
  <si>
    <t>Droits directs seuls</t>
  </si>
  <si>
    <t>Droits directs cumulés avec un dérivé</t>
  </si>
  <si>
    <t>Droits dérivés cumulés avec un droit direct</t>
  </si>
  <si>
    <t>Droits dérivés seuls</t>
  </si>
  <si>
    <t>Ensemble des droits dérivés</t>
  </si>
  <si>
    <t>%</t>
  </si>
  <si>
    <t>parmi les droits directs</t>
  </si>
  <si>
    <t>Retraites anticipées longue carrière</t>
  </si>
  <si>
    <t>Retraites anticipées des assurés handicapés</t>
  </si>
  <si>
    <t>Ensemble des retraites anticipées</t>
  </si>
  <si>
    <t>Travailleurs de l'amiante</t>
  </si>
  <si>
    <t>Incapacité permanente (pénibilité 2010)</t>
  </si>
  <si>
    <t>En % du total des droits directs</t>
  </si>
  <si>
    <t>Pensions normales</t>
  </si>
  <si>
    <t>Pensions substituées à invalidité</t>
  </si>
  <si>
    <t>Pensions pour inaptitude</t>
  </si>
  <si>
    <t>Droits non contributifs</t>
  </si>
  <si>
    <t>Total droit direct</t>
  </si>
  <si>
    <t>Ensemble des retraités</t>
  </si>
  <si>
    <t>Ensemble des droits directs contributifs</t>
  </si>
  <si>
    <t>ND</t>
  </si>
  <si>
    <t>Evolution sur 20 ans</t>
  </si>
  <si>
    <t>Proportions</t>
  </si>
  <si>
    <t>Droits directs non contributifs</t>
  </si>
  <si>
    <t xml:space="preserve">Ensemble des droits directs </t>
  </si>
  <si>
    <t>Ensemble des droits directs</t>
  </si>
  <si>
    <t>Part des retraités ayant bénéficié d'un dispositif de départ anticipé ou d'une mesure dérogatoire</t>
  </si>
  <si>
    <t>Droits directs servis seuls</t>
  </si>
  <si>
    <t>2022</t>
  </si>
  <si>
    <t>Évolution des retraités du régime général au 31 décembre selon leurs types de droits</t>
  </si>
  <si>
    <t>Évolution sur 20 ans</t>
  </si>
  <si>
    <t>Évolution des retraités du régime général au 31 décembre
 selon leurs types de droits</t>
  </si>
  <si>
    <t>Évolution du nombre de retraités de droit direct en paiement au 31 décembre</t>
  </si>
  <si>
    <t>Évolution de la proportion de retraités de droit direct en paiement
au 31 décembre ayant bénéficié d’un départ en retraite anticipée</t>
  </si>
  <si>
    <r>
      <t>Évolution de la proportion de retraités de droit direct en paiement</t>
    </r>
    <r>
      <rPr>
        <b/>
        <sz val="12"/>
        <color rgb="FF005670"/>
        <rFont val="Arial"/>
        <family val="2"/>
      </rPr>
      <t xml:space="preserve">
au 31 décembre ayant bénéficié d’une mesure dérogatoire
 (amiante ou incapacité permanente)</t>
    </r>
  </si>
  <si>
    <t>Évolution du nombre de retraités de droits dérivés
 au 31 décembre</t>
  </si>
  <si>
    <t xml:space="preserve"> au 31 décembre</t>
  </si>
  <si>
    <t>Évolution du nombre de retraités de droits dérivés au 31 décembre</t>
  </si>
  <si>
    <t>Évolution du nombre de retraités de droit direct selon la nature du droit servi au 31 décembre</t>
  </si>
  <si>
    <t>Évolution du nombre de retraités de droit direct selon la nature du droit servi
au 31 décembre</t>
  </si>
  <si>
    <t>Évolution du nombre de retraités ayant bénéficié d'un dispositif de départ anticipé ou d'une mesure dérogatoire</t>
  </si>
  <si>
    <t>Champ : Retraités du régime général (hors outils de gestion de la Sécurité sociale pour les indépendants jusqu'à fin 2018) au 31/12 de chaque année.</t>
  </si>
  <si>
    <t>* Rupture de série suite à l'intégration du régime des travailleurs indépendants au régime général.</t>
  </si>
  <si>
    <t>Source : SNSP et SNSP-TSTI.</t>
  </si>
  <si>
    <t>Source : SNSP-TSTI.</t>
  </si>
  <si>
    <t>Champ : Retraités (de droit direct et/ou de droit dérivé) du régime général.</t>
  </si>
  <si>
    <t>Champ : Retraités de droit direct du régime général.</t>
  </si>
  <si>
    <t>Source : SNSP-TSTI.</t>
  </si>
  <si>
    <t>Champ : Retraités bénéficiant d’un départ en retraite anticipée ou d’une mesure dérogatoire.</t>
  </si>
  <si>
    <t>inval</t>
  </si>
  <si>
    <t>inapt</t>
  </si>
  <si>
    <t>Évolution du nombre de retraités de droit direct en paiement
 au 31 décembre</t>
  </si>
  <si>
    <t>Répartition des retraités selon le type de droit au 31 décembre 2023</t>
  </si>
  <si>
    <t>2023/2003</t>
  </si>
  <si>
    <t>Répartition des retraités de droits directs par nature du droit au 31 décembre 2023</t>
  </si>
  <si>
    <t>Évolution depuis 2003</t>
  </si>
  <si>
    <t>31/12/2023 :</t>
  </si>
  <si>
    <t>2003
Part sur l'ensemble H+F</t>
  </si>
  <si>
    <t>2023
Part sur l'ensemble H+F</t>
  </si>
  <si>
    <t>Droits directs 2023</t>
  </si>
  <si>
    <t>Nombre de retraités du régime général en paiement au 31 décembre 2023 ayant bénéficié d'un départ en retraite anticipée ou d'une mesure dérogatoire</t>
  </si>
  <si>
    <t>2023</t>
  </si>
  <si>
    <t>Evolution 2023/2022</t>
  </si>
  <si>
    <t>31/12/2003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</si>
</sst>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0.000%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ourier"/>
      <family val="3"/>
    </font>
    <font>
      <b/>
      <sz val="9"/>
      <name val="Arial"/>
      <family val="2"/>
    </font>
    <font>
      <sz val="9"/>
      <name val="Arial"/>
      <family val="2"/>
    </font>
    <font>
      <sz val="12"/>
      <color rgb="FF7F7F7F"/>
      <name val="Calibri"/>
      <family val="2"/>
      <scheme val="minor"/>
    </font>
    <font>
      <b/>
      <sz val="12"/>
      <name val="Arial"/>
      <family val="2"/>
    </font>
    <font>
      <sz val="10"/>
      <color rgb="FF000000"/>
      <name val="Arial"/>
      <family val="2"/>
    </font>
    <font>
      <b/>
      <sz val="13"/>
      <color rgb="FF333333"/>
      <name val="Arial"/>
      <family val="2"/>
    </font>
    <font>
      <sz val="9"/>
      <color rgb="FF333333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9"/>
      <name val="Arial"/>
      <family val="2"/>
    </font>
    <font>
      <i/>
      <sz val="11"/>
      <name val="Calibri"/>
      <family val="2"/>
      <scheme val="minor"/>
    </font>
    <font>
      <sz val="11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rgb="FF005670"/>
      <name val="Arial"/>
      <family val="2"/>
    </font>
    <font>
      <b/>
      <sz val="12"/>
      <color rgb="FF005670"/>
      <name val="Ebrima"/>
    </font>
    <font>
      <b/>
      <sz val="11"/>
      <color rgb="FF005670"/>
      <name val="Arial"/>
      <family val="2"/>
    </font>
    <font>
      <sz val="8"/>
      <name val="Calibri"/>
      <family val="2"/>
      <scheme val="minor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11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theme="0"/>
      <name val="Calibri"/>
      <family val="2"/>
      <scheme val="minor"/>
    </font>
    <font>
      <sz val="9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39997558519241921"/>
        <bgColor rgb="FFFFFFFF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877A6"/>
      </left>
      <right/>
      <top style="thin">
        <color rgb="FF3877A6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3" borderId="0" applyNumberFormat="0" applyBorder="0" applyAlignment="0" applyProtection="0"/>
    <xf numFmtId="0" fontId="6" fillId="0" borderId="0"/>
    <xf numFmtId="0" fontId="11" fillId="0" borderId="0"/>
  </cellStyleXfs>
  <cellXfs count="249">
    <xf numFmtId="0" fontId="0" fillId="0" borderId="0" xfId="0"/>
    <xf numFmtId="0" fontId="0" fillId="2" borderId="0" xfId="0" applyFill="1"/>
    <xf numFmtId="3" fontId="0" fillId="2" borderId="0" xfId="0" applyNumberFormat="1" applyFill="1"/>
    <xf numFmtId="3" fontId="1" fillId="2" borderId="4" xfId="0" applyNumberFormat="1" applyFont="1" applyFill="1" applyBorder="1"/>
    <xf numFmtId="3" fontId="1" fillId="2" borderId="0" xfId="0" applyNumberFormat="1" applyFont="1" applyFill="1" applyBorder="1"/>
    <xf numFmtId="3" fontId="1" fillId="2" borderId="5" xfId="0" applyNumberFormat="1" applyFont="1" applyFill="1" applyBorder="1"/>
    <xf numFmtId="164" fontId="0" fillId="2" borderId="6" xfId="0" applyNumberFormat="1" applyFill="1" applyBorder="1"/>
    <xf numFmtId="164" fontId="0" fillId="2" borderId="7" xfId="0" applyNumberFormat="1" applyFill="1" applyBorder="1"/>
    <xf numFmtId="164" fontId="0" fillId="2" borderId="8" xfId="0" applyNumberFormat="1" applyFill="1" applyBorder="1"/>
    <xf numFmtId="3" fontId="3" fillId="2" borderId="4" xfId="0" applyNumberFormat="1" applyFont="1" applyFill="1" applyBorder="1"/>
    <xf numFmtId="3" fontId="3" fillId="2" borderId="0" xfId="0" applyNumberFormat="1" applyFont="1" applyFill="1" applyBorder="1"/>
    <xf numFmtId="3" fontId="3" fillId="2" borderId="5" xfId="0" applyNumberFormat="1" applyFont="1" applyFill="1" applyBorder="1"/>
    <xf numFmtId="3" fontId="0" fillId="2" borderId="5" xfId="0" applyNumberFormat="1" applyFill="1" applyBorder="1" applyAlignment="1">
      <alignment horizontal="right"/>
    </xf>
    <xf numFmtId="0" fontId="8" fillId="2" borderId="4" xfId="4" applyFont="1" applyFill="1" applyBorder="1" applyAlignment="1">
      <alignment horizontal="center"/>
    </xf>
    <xf numFmtId="0" fontId="9" fillId="2" borderId="0" xfId="0" applyFont="1" applyFill="1" applyAlignment="1">
      <alignment horizontal="center" vertical="center" readingOrder="1"/>
    </xf>
    <xf numFmtId="3" fontId="8" fillId="2" borderId="10" xfId="4" applyNumberFormat="1" applyFont="1" applyFill="1" applyBorder="1" applyAlignment="1">
      <alignment horizontal="center"/>
    </xf>
    <xf numFmtId="3" fontId="8" fillId="2" borderId="10" xfId="4" applyNumberFormat="1" applyFont="1" applyFill="1" applyBorder="1"/>
    <xf numFmtId="3" fontId="0" fillId="2" borderId="10" xfId="0" applyNumberFormat="1" applyFill="1" applyBorder="1"/>
    <xf numFmtId="3" fontId="0" fillId="2" borderId="10" xfId="0" applyNumberFormat="1" applyFont="1" applyFill="1" applyBorder="1"/>
    <xf numFmtId="0" fontId="13" fillId="4" borderId="0" xfId="5" applyFont="1" applyFill="1" applyAlignment="1">
      <alignment horizontal="left"/>
    </xf>
    <xf numFmtId="49" fontId="10" fillId="0" borderId="0" xfId="5" applyNumberFormat="1" applyFont="1" applyAlignment="1">
      <alignment horizontal="center" vertical="center"/>
    </xf>
    <xf numFmtId="49" fontId="7" fillId="0" borderId="0" xfId="5" applyNumberFormat="1" applyFont="1" applyAlignment="1">
      <alignment horizontal="center" vertical="center"/>
    </xf>
    <xf numFmtId="49" fontId="7" fillId="0" borderId="15" xfId="5" applyNumberFormat="1" applyFont="1" applyBorder="1" applyAlignment="1">
      <alignment horizontal="center" vertical="center"/>
    </xf>
    <xf numFmtId="49" fontId="7" fillId="0" borderId="14" xfId="5" applyNumberFormat="1" applyFont="1" applyBorder="1" applyAlignment="1">
      <alignment horizontal="center" vertical="center"/>
    </xf>
    <xf numFmtId="49" fontId="7" fillId="0" borderId="14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49" fontId="7" fillId="0" borderId="9" xfId="5" applyNumberFormat="1" applyFont="1" applyBorder="1" applyAlignment="1">
      <alignment horizontal="center" vertical="center" wrapText="1"/>
    </xf>
    <xf numFmtId="3" fontId="8" fillId="0" borderId="10" xfId="5" applyNumberFormat="1" applyFont="1" applyBorder="1" applyAlignment="1">
      <alignment horizontal="right" vertical="center"/>
    </xf>
    <xf numFmtId="3" fontId="8" fillId="0" borderId="14" xfId="5" applyNumberFormat="1" applyFont="1" applyBorder="1" applyAlignment="1">
      <alignment horizontal="right" vertical="center"/>
    </xf>
    <xf numFmtId="3" fontId="8" fillId="2" borderId="14" xfId="5" applyNumberFormat="1" applyFont="1" applyFill="1" applyBorder="1" applyAlignment="1">
      <alignment horizontal="right" vertical="center"/>
    </xf>
    <xf numFmtId="164" fontId="8" fillId="2" borderId="14" xfId="2" applyNumberFormat="1" applyFont="1" applyFill="1" applyBorder="1" applyAlignment="1">
      <alignment horizontal="right" vertical="center"/>
    </xf>
    <xf numFmtId="0" fontId="13" fillId="5" borderId="0" xfId="5" applyFont="1" applyFill="1" applyAlignment="1">
      <alignment horizontal="left"/>
    </xf>
    <xf numFmtId="164" fontId="8" fillId="2" borderId="11" xfId="2" applyNumberFormat="1" applyFont="1" applyFill="1" applyBorder="1" applyAlignment="1">
      <alignment horizontal="right" vertical="center"/>
    </xf>
    <xf numFmtId="0" fontId="11" fillId="0" borderId="0" xfId="5"/>
    <xf numFmtId="0" fontId="15" fillId="2" borderId="0" xfId="0" applyFont="1" applyFill="1"/>
    <xf numFmtId="3" fontId="15" fillId="2" borderId="4" xfId="0" applyNumberFormat="1" applyFont="1" applyFill="1" applyBorder="1" applyAlignment="1">
      <alignment horizontal="right" vertical="center"/>
    </xf>
    <xf numFmtId="3" fontId="15" fillId="2" borderId="0" xfId="0" applyNumberFormat="1" applyFont="1" applyFill="1" applyAlignment="1">
      <alignment horizontal="right" vertical="center"/>
    </xf>
    <xf numFmtId="3" fontId="15" fillId="2" borderId="5" xfId="0" applyNumberFormat="1" applyFont="1" applyFill="1" applyBorder="1" applyAlignment="1">
      <alignment horizontal="right" vertical="center"/>
    </xf>
    <xf numFmtId="164" fontId="16" fillId="2" borderId="5" xfId="0" applyNumberFormat="1" applyFont="1" applyFill="1" applyBorder="1" applyAlignment="1">
      <alignment horizontal="right" vertical="center"/>
    </xf>
    <xf numFmtId="166" fontId="16" fillId="2" borderId="5" xfId="0" applyNumberFormat="1" applyFont="1" applyFill="1" applyBorder="1" applyAlignment="1">
      <alignment horizontal="right" vertical="center"/>
    </xf>
    <xf numFmtId="3" fontId="15" fillId="2" borderId="0" xfId="0" applyNumberFormat="1" applyFont="1" applyFill="1"/>
    <xf numFmtId="0" fontId="18" fillId="2" borderId="0" xfId="0" applyFont="1" applyFill="1"/>
    <xf numFmtId="0" fontId="3" fillId="2" borderId="0" xfId="0" applyFont="1" applyFill="1"/>
    <xf numFmtId="3" fontId="8" fillId="2" borderId="5" xfId="4" applyNumberFormat="1" applyFont="1" applyFill="1" applyBorder="1"/>
    <xf numFmtId="3" fontId="8" fillId="2" borderId="5" xfId="4" applyNumberFormat="1" applyFont="1" applyFill="1" applyBorder="1" applyAlignment="1">
      <alignment horizontal="right"/>
    </xf>
    <xf numFmtId="3" fontId="8" fillId="2" borderId="4" xfId="4" applyNumberFormat="1" applyFont="1" applyFill="1" applyBorder="1" applyAlignment="1">
      <alignment horizontal="right"/>
    </xf>
    <xf numFmtId="0" fontId="17" fillId="0" borderId="0" xfId="0" applyFont="1" applyBorder="1" applyAlignment="1">
      <alignment horizontal="left" vertical="center"/>
    </xf>
    <xf numFmtId="0" fontId="19" fillId="0" borderId="0" xfId="0" applyFont="1" applyAlignment="1">
      <alignment horizontal="justify" vertical="center"/>
    </xf>
    <xf numFmtId="9" fontId="0" fillId="2" borderId="0" xfId="2" applyFont="1" applyFill="1"/>
    <xf numFmtId="0" fontId="0" fillId="2" borderId="14" xfId="0" applyFill="1" applyBorder="1"/>
    <xf numFmtId="0" fontId="21" fillId="0" borderId="0" xfId="4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3" fontId="0" fillId="0" borderId="0" xfId="0" applyNumberFormat="1" applyFont="1" applyFill="1" applyBorder="1"/>
    <xf numFmtId="164" fontId="8" fillId="0" borderId="0" xfId="2" applyNumberFormat="1" applyFont="1" applyFill="1" applyBorder="1" applyAlignment="1">
      <alignment horizontal="center"/>
    </xf>
    <xf numFmtId="9" fontId="8" fillId="0" borderId="0" xfId="2" applyFont="1" applyFill="1" applyBorder="1" applyAlignment="1">
      <alignment horizontal="center"/>
    </xf>
    <xf numFmtId="3" fontId="8" fillId="0" borderId="0" xfId="4" applyNumberFormat="1" applyFont="1" applyFill="1" applyBorder="1" applyAlignment="1">
      <alignment horizontal="center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Fill="1" applyBorder="1"/>
    <xf numFmtId="0" fontId="17" fillId="0" borderId="0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 wrapText="1"/>
    </xf>
    <xf numFmtId="0" fontId="22" fillId="0" borderId="0" xfId="0" applyFont="1"/>
    <xf numFmtId="164" fontId="0" fillId="0" borderId="0" xfId="2" applyNumberFormat="1" applyFont="1"/>
    <xf numFmtId="164" fontId="0" fillId="2" borderId="0" xfId="2" applyNumberFormat="1" applyFont="1" applyFill="1"/>
    <xf numFmtId="9" fontId="0" fillId="2" borderId="14" xfId="2" applyFont="1" applyFill="1" applyBorder="1"/>
    <xf numFmtId="0" fontId="17" fillId="0" borderId="0" xfId="0" applyFont="1" applyBorder="1" applyAlignment="1">
      <alignment vertical="center"/>
    </xf>
    <xf numFmtId="0" fontId="0" fillId="2" borderId="0" xfId="0" applyFill="1" applyAlignment="1">
      <alignment horizontal="left"/>
    </xf>
    <xf numFmtId="0" fontId="17" fillId="0" borderId="0" xfId="0" applyFont="1" applyAlignment="1">
      <alignment horizontal="left" vertical="top"/>
    </xf>
    <xf numFmtId="0" fontId="0" fillId="2" borderId="0" xfId="0" applyFill="1" applyBorder="1"/>
    <xf numFmtId="0" fontId="17" fillId="0" borderId="0" xfId="0" applyFont="1" applyAlignment="1">
      <alignment vertical="top"/>
    </xf>
    <xf numFmtId="164" fontId="0" fillId="0" borderId="0" xfId="2" applyNumberFormat="1" applyFont="1" applyAlignment="1">
      <alignment horizontal="left" vertical="top"/>
    </xf>
    <xf numFmtId="0" fontId="17" fillId="0" borderId="2" xfId="0" applyFont="1" applyBorder="1" applyAlignment="1">
      <alignment horizontal="left" vertical="center"/>
    </xf>
    <xf numFmtId="0" fontId="5" fillId="2" borderId="0" xfId="0" applyFont="1" applyFill="1"/>
    <xf numFmtId="164" fontId="5" fillId="2" borderId="0" xfId="2" applyNumberFormat="1" applyFont="1" applyFill="1"/>
    <xf numFmtId="0" fontId="8" fillId="0" borderId="4" xfId="4" applyFont="1" applyFill="1" applyBorder="1" applyAlignment="1">
      <alignment horizontal="center"/>
    </xf>
    <xf numFmtId="3" fontId="8" fillId="0" borderId="4" xfId="4" applyNumberFormat="1" applyFont="1" applyFill="1" applyBorder="1" applyAlignment="1">
      <alignment horizontal="right"/>
    </xf>
    <xf numFmtId="3" fontId="0" fillId="0" borderId="5" xfId="0" applyNumberFormat="1" applyFont="1" applyFill="1" applyBorder="1" applyAlignment="1">
      <alignment horizontal="right"/>
    </xf>
    <xf numFmtId="3" fontId="0" fillId="0" borderId="10" xfId="0" applyNumberFormat="1" applyFont="1" applyFill="1" applyBorder="1" applyAlignment="1">
      <alignment horizontal="right"/>
    </xf>
    <xf numFmtId="3" fontId="8" fillId="0" borderId="10" xfId="4" applyNumberFormat="1" applyFont="1" applyFill="1" applyBorder="1" applyAlignment="1">
      <alignment horizontal="center"/>
    </xf>
    <xf numFmtId="3" fontId="0" fillId="0" borderId="10" xfId="0" applyNumberFormat="1" applyFont="1" applyFill="1" applyBorder="1"/>
    <xf numFmtId="0" fontId="0" fillId="0" borderId="2" xfId="0" applyBorder="1"/>
    <xf numFmtId="3" fontId="1" fillId="6" borderId="4" xfId="0" applyNumberFormat="1" applyFont="1" applyFill="1" applyBorder="1"/>
    <xf numFmtId="3" fontId="1" fillId="6" borderId="0" xfId="0" applyNumberFormat="1" applyFont="1" applyFill="1" applyBorder="1"/>
    <xf numFmtId="3" fontId="1" fillId="6" borderId="5" xfId="0" applyNumberFormat="1" applyFont="1" applyFill="1" applyBorder="1"/>
    <xf numFmtId="164" fontId="0" fillId="6" borderId="6" xfId="0" applyNumberFormat="1" applyFill="1" applyBorder="1"/>
    <xf numFmtId="164" fontId="0" fillId="6" borderId="7" xfId="0" applyNumberFormat="1" applyFill="1" applyBorder="1"/>
    <xf numFmtId="164" fontId="0" fillId="6" borderId="8" xfId="0" applyNumberFormat="1" applyFill="1" applyBorder="1"/>
    <xf numFmtId="3" fontId="3" fillId="6" borderId="4" xfId="0" applyNumberFormat="1" applyFont="1" applyFill="1" applyBorder="1"/>
    <xf numFmtId="3" fontId="3" fillId="6" borderId="0" xfId="0" applyNumberFormat="1" applyFont="1" applyFill="1" applyBorder="1"/>
    <xf numFmtId="3" fontId="3" fillId="6" borderId="5" xfId="0" applyNumberFormat="1" applyFont="1" applyFill="1" applyBorder="1"/>
    <xf numFmtId="3" fontId="1" fillId="6" borderId="6" xfId="0" applyNumberFormat="1" applyFont="1" applyFill="1" applyBorder="1"/>
    <xf numFmtId="3" fontId="1" fillId="6" borderId="7" xfId="0" applyNumberFormat="1" applyFont="1" applyFill="1" applyBorder="1"/>
    <xf numFmtId="3" fontId="1" fillId="6" borderId="8" xfId="0" applyNumberFormat="1" applyFont="1" applyFill="1" applyBorder="1"/>
    <xf numFmtId="0" fontId="30" fillId="7" borderId="9" xfId="0" applyFont="1" applyFill="1" applyBorder="1"/>
    <xf numFmtId="0" fontId="31" fillId="7" borderId="10" xfId="0" applyFont="1" applyFill="1" applyBorder="1" applyAlignment="1">
      <alignment horizontal="right"/>
    </xf>
    <xf numFmtId="0" fontId="5" fillId="7" borderId="11" xfId="0" applyFont="1" applyFill="1" applyBorder="1"/>
    <xf numFmtId="0" fontId="30" fillId="7" borderId="10" xfId="0" applyFont="1" applyFill="1" applyBorder="1"/>
    <xf numFmtId="0" fontId="30" fillId="7" borderId="11" xfId="0" applyFont="1" applyFill="1" applyBorder="1"/>
    <xf numFmtId="0" fontId="5" fillId="7" borderId="1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3" fontId="15" fillId="8" borderId="4" xfId="0" applyNumberFormat="1" applyFont="1" applyFill="1" applyBorder="1" applyAlignment="1">
      <alignment horizontal="right" vertical="center"/>
    </xf>
    <xf numFmtId="3" fontId="15" fillId="8" borderId="0" xfId="0" applyNumberFormat="1" applyFont="1" applyFill="1" applyAlignment="1">
      <alignment horizontal="right" vertical="center"/>
    </xf>
    <xf numFmtId="3" fontId="15" fillId="8" borderId="5" xfId="0" applyNumberFormat="1" applyFont="1" applyFill="1" applyBorder="1" applyAlignment="1">
      <alignment horizontal="right" vertical="center"/>
    </xf>
    <xf numFmtId="164" fontId="16" fillId="8" borderId="5" xfId="0" applyNumberFormat="1" applyFont="1" applyFill="1" applyBorder="1" applyAlignment="1">
      <alignment horizontal="right" vertical="center"/>
    </xf>
    <xf numFmtId="3" fontId="16" fillId="8" borderId="13" xfId="0" applyNumberFormat="1" applyFont="1" applyFill="1" applyBorder="1" applyAlignment="1">
      <alignment horizontal="right" vertical="center"/>
    </xf>
    <xf numFmtId="3" fontId="16" fillId="8" borderId="16" xfId="0" applyNumberFormat="1" applyFont="1" applyFill="1" applyBorder="1" applyAlignment="1">
      <alignment horizontal="right" vertical="center"/>
    </xf>
    <xf numFmtId="3" fontId="16" fillId="8" borderId="12" xfId="0" applyNumberFormat="1" applyFont="1" applyFill="1" applyBorder="1" applyAlignment="1">
      <alignment horizontal="right" vertical="center"/>
    </xf>
    <xf numFmtId="164" fontId="16" fillId="8" borderId="12" xfId="0" applyNumberFormat="1" applyFont="1" applyFill="1" applyBorder="1" applyAlignment="1">
      <alignment horizontal="right" vertical="center"/>
    </xf>
    <xf numFmtId="0" fontId="5" fillId="7" borderId="3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left"/>
    </xf>
    <xf numFmtId="0" fontId="5" fillId="7" borderId="10" xfId="0" applyFont="1" applyFill="1" applyBorder="1" applyAlignment="1">
      <alignment horizontal="left"/>
    </xf>
    <xf numFmtId="0" fontId="30" fillId="7" borderId="14" xfId="0" applyFont="1" applyFill="1" applyBorder="1" applyAlignment="1">
      <alignment horizontal="left"/>
    </xf>
    <xf numFmtId="49" fontId="5" fillId="7" borderId="14" xfId="3" applyNumberFormat="1" applyFont="1" applyFill="1" applyBorder="1" applyAlignment="1">
      <alignment horizontal="left" vertical="center" wrapText="1"/>
    </xf>
    <xf numFmtId="49" fontId="5" fillId="7" borderId="9" xfId="3" applyNumberFormat="1" applyFont="1" applyFill="1" applyBorder="1" applyAlignment="1">
      <alignment horizontal="center" wrapText="1"/>
    </xf>
    <xf numFmtId="49" fontId="5" fillId="7" borderId="11" xfId="3" applyNumberFormat="1" applyFont="1" applyFill="1" applyBorder="1" applyAlignment="1">
      <alignment horizontal="center" vertical="top" wrapText="1"/>
    </xf>
    <xf numFmtId="49" fontId="7" fillId="8" borderId="9" xfId="5" applyNumberFormat="1" applyFont="1" applyFill="1" applyBorder="1" applyAlignment="1">
      <alignment horizontal="center" vertical="center" wrapText="1"/>
    </xf>
    <xf numFmtId="3" fontId="8" fillId="9" borderId="14" xfId="5" applyNumberFormat="1" applyFont="1" applyFill="1" applyBorder="1" applyAlignment="1">
      <alignment horizontal="right" vertical="center"/>
    </xf>
    <xf numFmtId="164" fontId="8" fillId="9" borderId="14" xfId="2" applyNumberFormat="1" applyFont="1" applyFill="1" applyBorder="1" applyAlignment="1">
      <alignment horizontal="right" vertical="center"/>
    </xf>
    <xf numFmtId="0" fontId="13" fillId="10" borderId="0" xfId="5" applyFont="1" applyFill="1" applyAlignment="1">
      <alignment horizontal="left"/>
    </xf>
    <xf numFmtId="164" fontId="8" fillId="9" borderId="11" xfId="2" applyNumberFormat="1" applyFont="1" applyFill="1" applyBorder="1" applyAlignment="1">
      <alignment horizontal="right" vertical="center"/>
    </xf>
    <xf numFmtId="3" fontId="7" fillId="9" borderId="14" xfId="5" applyNumberFormat="1" applyFont="1" applyFill="1" applyBorder="1" applyAlignment="1">
      <alignment horizontal="right" vertical="center"/>
    </xf>
    <xf numFmtId="164" fontId="7" fillId="9" borderId="14" xfId="2" applyNumberFormat="1" applyFont="1" applyFill="1" applyBorder="1" applyAlignment="1">
      <alignment horizontal="right" vertical="center"/>
    </xf>
    <xf numFmtId="164" fontId="7" fillId="9" borderId="11" xfId="2" applyNumberFormat="1" applyFont="1" applyFill="1" applyBorder="1" applyAlignment="1">
      <alignment horizontal="right" vertical="center"/>
    </xf>
    <xf numFmtId="9" fontId="0" fillId="2" borderId="0" xfId="2" applyNumberFormat="1" applyFont="1" applyFill="1"/>
    <xf numFmtId="16" fontId="5" fillId="7" borderId="13" xfId="0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8" fillId="6" borderId="4" xfId="4" applyFont="1" applyFill="1" applyBorder="1" applyAlignment="1">
      <alignment horizontal="center"/>
    </xf>
    <xf numFmtId="3" fontId="8" fillId="6" borderId="4" xfId="4" applyNumberFormat="1" applyFont="1" applyFill="1" applyBorder="1" applyAlignment="1">
      <alignment horizontal="right"/>
    </xf>
    <xf numFmtId="3" fontId="8" fillId="6" borderId="5" xfId="4" applyNumberFormat="1" applyFont="1" applyFill="1" applyBorder="1" applyAlignment="1">
      <alignment horizontal="right"/>
    </xf>
    <xf numFmtId="3" fontId="8" fillId="6" borderId="5" xfId="4" applyNumberFormat="1" applyFont="1" applyFill="1" applyBorder="1"/>
    <xf numFmtId="3" fontId="0" fillId="6" borderId="5" xfId="0" applyNumberFormat="1" applyFont="1" applyFill="1" applyBorder="1" applyAlignment="1">
      <alignment horizontal="right"/>
    </xf>
    <xf numFmtId="3" fontId="0" fillId="6" borderId="5" xfId="0" applyNumberFormat="1" applyFill="1" applyBorder="1" applyAlignment="1">
      <alignment horizontal="right"/>
    </xf>
    <xf numFmtId="3" fontId="0" fillId="6" borderId="10" xfId="0" applyNumberFormat="1" applyFill="1" applyBorder="1" applyAlignment="1">
      <alignment horizontal="right"/>
    </xf>
    <xf numFmtId="0" fontId="7" fillId="6" borderId="0" xfId="4" applyFont="1" applyFill="1" applyBorder="1" applyAlignment="1">
      <alignment horizontal="center"/>
    </xf>
    <xf numFmtId="3" fontId="7" fillId="6" borderId="6" xfId="4" applyNumberFormat="1" applyFont="1" applyFill="1" applyBorder="1" applyAlignment="1">
      <alignment horizontal="right"/>
    </xf>
    <xf numFmtId="3" fontId="1" fillId="6" borderId="0" xfId="0" applyNumberFormat="1" applyFont="1" applyFill="1" applyBorder="1" applyAlignment="1">
      <alignment horizontal="right"/>
    </xf>
    <xf numFmtId="3" fontId="1" fillId="6" borderId="11" xfId="0" applyNumberFormat="1" applyFont="1" applyFill="1" applyBorder="1" applyAlignment="1">
      <alignment horizontal="right"/>
    </xf>
    <xf numFmtId="3" fontId="0" fillId="2" borderId="10" xfId="0" applyNumberFormat="1" applyFont="1" applyFill="1" applyBorder="1" applyAlignment="1">
      <alignment horizontal="right"/>
    </xf>
    <xf numFmtId="0" fontId="5" fillId="7" borderId="13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 vertical="center" wrapText="1"/>
    </xf>
    <xf numFmtId="3" fontId="8" fillId="6" borderId="10" xfId="4" applyNumberFormat="1" applyFont="1" applyFill="1" applyBorder="1" applyAlignment="1">
      <alignment horizontal="center"/>
    </xf>
    <xf numFmtId="3" fontId="8" fillId="6" borderId="10" xfId="4" applyNumberFormat="1" applyFont="1" applyFill="1" applyBorder="1"/>
    <xf numFmtId="3" fontId="0" fillId="6" borderId="10" xfId="0" applyNumberFormat="1" applyFont="1" applyFill="1" applyBorder="1"/>
    <xf numFmtId="3" fontId="0" fillId="6" borderId="10" xfId="0" applyNumberFormat="1" applyFill="1" applyBorder="1"/>
    <xf numFmtId="3" fontId="0" fillId="6" borderId="10" xfId="0" applyNumberFormat="1" applyFont="1" applyFill="1" applyBorder="1" applyAlignment="1">
      <alignment horizontal="right"/>
    </xf>
    <xf numFmtId="0" fontId="8" fillId="6" borderId="8" xfId="4" applyFont="1" applyFill="1" applyBorder="1" applyAlignment="1">
      <alignment horizontal="center"/>
    </xf>
    <xf numFmtId="3" fontId="8" fillId="6" borderId="11" xfId="4" applyNumberFormat="1" applyFont="1" applyFill="1" applyBorder="1" applyAlignment="1">
      <alignment horizontal="center"/>
    </xf>
    <xf numFmtId="3" fontId="0" fillId="6" borderId="6" xfId="0" applyNumberFormat="1" applyFont="1" applyFill="1" applyBorder="1" applyAlignment="1">
      <alignment horizontal="right"/>
    </xf>
    <xf numFmtId="1" fontId="0" fillId="2" borderId="0" xfId="0" applyNumberFormat="1" applyFill="1"/>
    <xf numFmtId="1" fontId="0" fillId="2" borderId="0" xfId="2" applyNumberFormat="1" applyFont="1" applyFill="1"/>
    <xf numFmtId="3" fontId="8" fillId="6" borderId="10" xfId="4" applyNumberFormat="1" applyFont="1" applyFill="1" applyBorder="1" applyAlignment="1">
      <alignment horizontal="right"/>
    </xf>
    <xf numFmtId="0" fontId="8" fillId="6" borderId="6" xfId="4" applyFont="1" applyFill="1" applyBorder="1" applyAlignment="1">
      <alignment horizontal="center"/>
    </xf>
    <xf numFmtId="3" fontId="8" fillId="6" borderId="6" xfId="4" applyNumberFormat="1" applyFont="1" applyFill="1" applyBorder="1" applyAlignment="1">
      <alignment horizontal="right"/>
    </xf>
    <xf numFmtId="3" fontId="0" fillId="6" borderId="11" xfId="0" applyNumberFormat="1" applyFont="1" applyFill="1" applyBorder="1" applyAlignment="1">
      <alignment horizontal="right"/>
    </xf>
    <xf numFmtId="3" fontId="0" fillId="6" borderId="0" xfId="0" applyNumberFormat="1" applyFont="1" applyFill="1" applyBorder="1" applyAlignment="1">
      <alignment horizontal="right"/>
    </xf>
    <xf numFmtId="0" fontId="15" fillId="6" borderId="18" xfId="0" applyFont="1" applyFill="1" applyBorder="1"/>
    <xf numFmtId="3" fontId="8" fillId="6" borderId="18" xfId="4" applyNumberFormat="1" applyFont="1" applyFill="1" applyBorder="1" applyAlignment="1">
      <alignment horizontal="right"/>
    </xf>
    <xf numFmtId="3" fontId="15" fillId="6" borderId="19" xfId="0" applyNumberFormat="1" applyFont="1" applyFill="1" applyBorder="1" applyAlignment="1">
      <alignment horizontal="right"/>
    </xf>
    <xf numFmtId="3" fontId="15" fillId="6" borderId="18" xfId="0" applyNumberFormat="1" applyFont="1" applyFill="1" applyBorder="1" applyAlignment="1">
      <alignment horizontal="right"/>
    </xf>
    <xf numFmtId="0" fontId="15" fillId="6" borderId="14" xfId="0" applyFont="1" applyFill="1" applyBorder="1"/>
    <xf numFmtId="3" fontId="8" fillId="6" borderId="14" xfId="4" applyNumberFormat="1" applyFont="1" applyFill="1" applyBorder="1" applyAlignment="1">
      <alignment horizontal="right"/>
    </xf>
    <xf numFmtId="0" fontId="0" fillId="6" borderId="18" xfId="0" applyFill="1" applyBorder="1"/>
    <xf numFmtId="3" fontId="0" fillId="6" borderId="19" xfId="0" applyNumberFormat="1" applyFill="1" applyBorder="1" applyAlignment="1">
      <alignment horizontal="right"/>
    </xf>
    <xf numFmtId="3" fontId="0" fillId="6" borderId="18" xfId="0" applyNumberFormat="1" applyFill="1" applyBorder="1" applyAlignment="1">
      <alignment horizontal="right"/>
    </xf>
    <xf numFmtId="0" fontId="0" fillId="6" borderId="14" xfId="0" applyFill="1" applyBorder="1"/>
    <xf numFmtId="9" fontId="8" fillId="6" borderId="18" xfId="2" applyFont="1" applyFill="1" applyBorder="1" applyAlignment="1">
      <alignment horizontal="right"/>
    </xf>
    <xf numFmtId="9" fontId="8" fillId="6" borderId="14" xfId="2" applyFont="1" applyFill="1" applyBorder="1" applyAlignment="1">
      <alignment horizontal="right"/>
    </xf>
    <xf numFmtId="0" fontId="8" fillId="9" borderId="4" xfId="4" applyFont="1" applyFill="1" applyBorder="1" applyAlignment="1">
      <alignment horizontal="center"/>
    </xf>
    <xf numFmtId="3" fontId="8" fillId="9" borderId="10" xfId="4" applyNumberFormat="1" applyFont="1" applyFill="1" applyBorder="1" applyAlignment="1">
      <alignment horizontal="right"/>
    </xf>
    <xf numFmtId="3" fontId="0" fillId="9" borderId="5" xfId="0" applyNumberFormat="1" applyFont="1" applyFill="1" applyBorder="1" applyAlignment="1">
      <alignment horizontal="right"/>
    </xf>
    <xf numFmtId="3" fontId="0" fillId="9" borderId="9" xfId="0" applyNumberFormat="1" applyFont="1" applyFill="1" applyBorder="1" applyAlignment="1">
      <alignment horizontal="right"/>
    </xf>
    <xf numFmtId="3" fontId="0" fillId="9" borderId="5" xfId="0" applyNumberFormat="1" applyFill="1" applyBorder="1" applyAlignment="1">
      <alignment horizontal="right"/>
    </xf>
    <xf numFmtId="3" fontId="0" fillId="9" borderId="10" xfId="0" applyNumberFormat="1" applyFill="1" applyBorder="1" applyAlignment="1">
      <alignment horizontal="right"/>
    </xf>
    <xf numFmtId="3" fontId="8" fillId="9" borderId="10" xfId="4" applyNumberFormat="1" applyFont="1" applyFill="1" applyBorder="1" applyAlignment="1">
      <alignment horizontal="center"/>
    </xf>
    <xf numFmtId="3" fontId="0" fillId="9" borderId="10" xfId="0" applyNumberFormat="1" applyFont="1" applyFill="1" applyBorder="1" applyAlignment="1">
      <alignment horizontal="right"/>
    </xf>
    <xf numFmtId="0" fontId="15" fillId="9" borderId="18" xfId="0" applyFont="1" applyFill="1" applyBorder="1"/>
    <xf numFmtId="3" fontId="8" fillId="9" borderId="18" xfId="4" applyNumberFormat="1" applyFont="1" applyFill="1" applyBorder="1" applyAlignment="1">
      <alignment horizontal="right"/>
    </xf>
    <xf numFmtId="3" fontId="15" fillId="9" borderId="19" xfId="0" applyNumberFormat="1" applyFont="1" applyFill="1" applyBorder="1" applyAlignment="1">
      <alignment horizontal="right"/>
    </xf>
    <xf numFmtId="3" fontId="15" fillId="9" borderId="18" xfId="0" applyNumberFormat="1" applyFont="1" applyFill="1" applyBorder="1" applyAlignment="1">
      <alignment horizontal="right"/>
    </xf>
    <xf numFmtId="9" fontId="0" fillId="9" borderId="14" xfId="2" applyNumberFormat="1" applyFont="1" applyFill="1" applyBorder="1" applyAlignment="1">
      <alignment horizontal="center" vertical="center"/>
    </xf>
    <xf numFmtId="0" fontId="0" fillId="9" borderId="18" xfId="0" applyFill="1" applyBorder="1"/>
    <xf numFmtId="3" fontId="0" fillId="9" borderId="19" xfId="0" applyNumberFormat="1" applyFill="1" applyBorder="1" applyAlignment="1">
      <alignment horizontal="right"/>
    </xf>
    <xf numFmtId="3" fontId="0" fillId="9" borderId="18" xfId="0" applyNumberFormat="1" applyFill="1" applyBorder="1" applyAlignment="1">
      <alignment horizontal="right"/>
    </xf>
    <xf numFmtId="0" fontId="20" fillId="9" borderId="14" xfId="0" applyFont="1" applyFill="1" applyBorder="1" applyAlignment="1">
      <alignment horizontal="center" vertical="center" wrapText="1"/>
    </xf>
    <xf numFmtId="9" fontId="8" fillId="9" borderId="18" xfId="2" applyFont="1" applyFill="1" applyBorder="1" applyAlignment="1">
      <alignment horizontal="right"/>
    </xf>
    <xf numFmtId="9" fontId="0" fillId="9" borderId="19" xfId="2" applyFont="1" applyFill="1" applyBorder="1" applyAlignment="1">
      <alignment horizontal="right"/>
    </xf>
    <xf numFmtId="9" fontId="0" fillId="9" borderId="18" xfId="2" applyFont="1" applyFill="1" applyBorder="1" applyAlignment="1">
      <alignment horizontal="right"/>
    </xf>
    <xf numFmtId="16" fontId="32" fillId="7" borderId="13" xfId="0" applyNumberFormat="1" applyFont="1" applyFill="1" applyBorder="1" applyAlignment="1">
      <alignment horizontal="center" vertical="center"/>
    </xf>
    <xf numFmtId="0" fontId="32" fillId="7" borderId="14" xfId="0" applyFont="1" applyFill="1" applyBorder="1" applyAlignment="1">
      <alignment horizontal="center" vertical="center" wrapText="1"/>
    </xf>
    <xf numFmtId="0" fontId="32" fillId="7" borderId="12" xfId="0" applyFont="1" applyFill="1" applyBorder="1" applyAlignment="1">
      <alignment horizontal="center" vertical="center" wrapText="1"/>
    </xf>
    <xf numFmtId="0" fontId="33" fillId="7" borderId="14" xfId="0" applyFont="1" applyFill="1" applyBorder="1" applyAlignment="1">
      <alignment horizontal="center" vertical="center" wrapText="1"/>
    </xf>
    <xf numFmtId="0" fontId="33" fillId="7" borderId="1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3" fontId="3" fillId="6" borderId="10" xfId="0" applyNumberFormat="1" applyFont="1" applyFill="1" applyBorder="1" applyAlignment="1">
      <alignment horizontal="right" indent="1"/>
    </xf>
    <xf numFmtId="164" fontId="8" fillId="6" borderId="10" xfId="2" applyNumberFormat="1" applyFont="1" applyFill="1" applyBorder="1" applyAlignment="1">
      <alignment horizontal="center"/>
    </xf>
    <xf numFmtId="10" fontId="8" fillId="6" borderId="10" xfId="2" applyNumberFormat="1" applyFont="1" applyFill="1" applyBorder="1" applyAlignment="1">
      <alignment horizontal="center"/>
    </xf>
    <xf numFmtId="164" fontId="8" fillId="6" borderId="11" xfId="2" applyNumberFormat="1" applyFont="1" applyFill="1" applyBorder="1" applyAlignment="1">
      <alignment horizontal="center"/>
    </xf>
    <xf numFmtId="3" fontId="3" fillId="9" borderId="10" xfId="0" applyNumberFormat="1" applyFont="1" applyFill="1" applyBorder="1" applyAlignment="1">
      <alignment horizontal="right" indent="1"/>
    </xf>
    <xf numFmtId="3" fontId="8" fillId="9" borderId="10" xfId="4" applyNumberFormat="1" applyFont="1" applyFill="1" applyBorder="1"/>
    <xf numFmtId="3" fontId="0" fillId="9" borderId="10" xfId="0" applyNumberFormat="1" applyFill="1" applyBorder="1"/>
    <xf numFmtId="3" fontId="0" fillId="9" borderId="10" xfId="0" applyNumberFormat="1" applyFont="1" applyFill="1" applyBorder="1"/>
    <xf numFmtId="164" fontId="8" fillId="9" borderId="10" xfId="2" applyNumberFormat="1" applyFont="1" applyFill="1" applyBorder="1" applyAlignment="1">
      <alignment horizontal="center"/>
    </xf>
    <xf numFmtId="10" fontId="8" fillId="9" borderId="10" xfId="2" applyNumberFormat="1" applyFont="1" applyFill="1" applyBorder="1" applyAlignment="1">
      <alignment horizontal="center"/>
    </xf>
    <xf numFmtId="3" fontId="0" fillId="9" borderId="11" xfId="0" applyNumberFormat="1" applyFont="1" applyFill="1" applyBorder="1"/>
    <xf numFmtId="166" fontId="8" fillId="9" borderId="10" xfId="2" applyNumberFormat="1" applyFont="1" applyFill="1" applyBorder="1" applyAlignment="1">
      <alignment horizontal="center"/>
    </xf>
    <xf numFmtId="0" fontId="8" fillId="6" borderId="7" xfId="4" applyFont="1" applyFill="1" applyBorder="1" applyAlignment="1">
      <alignment horizontal="center"/>
    </xf>
    <xf numFmtId="9" fontId="0" fillId="6" borderId="14" xfId="2" applyFont="1" applyFill="1" applyBorder="1"/>
    <xf numFmtId="0" fontId="10" fillId="2" borderId="0" xfId="0" applyFont="1" applyFill="1" applyAlignment="1">
      <alignment horizontal="center" vertical="center" readingOrder="1"/>
    </xf>
    <xf numFmtId="0" fontId="17" fillId="0" borderId="0" xfId="0" applyFont="1" applyAlignment="1">
      <alignment horizontal="left" vertical="center" wrapText="1"/>
    </xf>
    <xf numFmtId="0" fontId="0" fillId="2" borderId="7" xfId="0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17" fillId="0" borderId="2" xfId="0" applyFont="1" applyBorder="1" applyAlignment="1">
      <alignment horizontal="left" vertical="center"/>
    </xf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9" fillId="2" borderId="0" xfId="0" applyFont="1" applyFill="1" applyAlignment="1">
      <alignment horizontal="center" vertical="center"/>
    </xf>
    <xf numFmtId="0" fontId="10" fillId="2" borderId="0" xfId="4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4" fontId="5" fillId="7" borderId="13" xfId="0" applyNumberFormat="1" applyFont="1" applyFill="1" applyBorder="1" applyAlignment="1">
      <alignment horizontal="center"/>
    </xf>
    <xf numFmtId="14" fontId="5" fillId="7" borderId="16" xfId="0" applyNumberFormat="1" applyFont="1" applyFill="1" applyBorder="1" applyAlignment="1">
      <alignment horizontal="center"/>
    </xf>
    <xf numFmtId="14" fontId="5" fillId="7" borderId="12" xfId="0" applyNumberFormat="1" applyFont="1" applyFill="1" applyBorder="1" applyAlignment="1">
      <alignment horizontal="center"/>
    </xf>
    <xf numFmtId="0" fontId="34" fillId="7" borderId="17" xfId="4" applyFont="1" applyFill="1" applyBorder="1" applyAlignment="1">
      <alignment horizontal="center" vertical="center" wrapText="1"/>
    </xf>
    <xf numFmtId="0" fontId="34" fillId="7" borderId="20" xfId="4" applyFont="1" applyFill="1" applyBorder="1" applyAlignment="1">
      <alignment horizontal="center" vertical="center" wrapText="1"/>
    </xf>
    <xf numFmtId="0" fontId="34" fillId="7" borderId="21" xfId="4" applyFont="1" applyFill="1" applyBorder="1" applyAlignment="1">
      <alignment horizontal="center" vertical="center" wrapText="1"/>
    </xf>
    <xf numFmtId="0" fontId="34" fillId="7" borderId="17" xfId="4" applyFont="1" applyFill="1" applyBorder="1" applyAlignment="1">
      <alignment horizontal="center" vertical="center"/>
    </xf>
    <xf numFmtId="0" fontId="34" fillId="7" borderId="20" xfId="4" applyFont="1" applyFill="1" applyBorder="1" applyAlignment="1">
      <alignment horizontal="center" vertical="center"/>
    </xf>
    <xf numFmtId="0" fontId="34" fillId="7" borderId="21" xfId="4" applyFont="1" applyFill="1" applyBorder="1" applyAlignment="1">
      <alignment horizontal="center" vertical="center"/>
    </xf>
    <xf numFmtId="0" fontId="17" fillId="0" borderId="0" xfId="0" applyFont="1" applyAlignment="1">
      <alignment horizontal="left" vertical="top"/>
    </xf>
    <xf numFmtId="0" fontId="2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7" fillId="0" borderId="0" xfId="0" applyFont="1" applyAlignment="1">
      <alignment horizontal="left" vertical="center"/>
    </xf>
    <xf numFmtId="0" fontId="12" fillId="4" borderId="0" xfId="5" applyFont="1" applyFill="1" applyAlignment="1">
      <alignment horizontal="center" vertical="center" wrapText="1"/>
    </xf>
    <xf numFmtId="49" fontId="5" fillId="7" borderId="13" xfId="3" applyNumberFormat="1" applyFont="1" applyFill="1" applyBorder="1" applyAlignment="1">
      <alignment horizontal="center" vertical="center"/>
    </xf>
    <xf numFmtId="49" fontId="5" fillId="7" borderId="12" xfId="3" applyNumberFormat="1" applyFont="1" applyFill="1" applyBorder="1" applyAlignment="1">
      <alignment horizontal="center" vertical="center"/>
    </xf>
    <xf numFmtId="49" fontId="5" fillId="7" borderId="14" xfId="3" applyNumberFormat="1" applyFont="1" applyFill="1" applyBorder="1" applyAlignment="1">
      <alignment horizontal="center" vertical="center"/>
    </xf>
    <xf numFmtId="49" fontId="5" fillId="7" borderId="14" xfId="3" applyNumberFormat="1" applyFont="1" applyFill="1" applyBorder="1" applyAlignment="1">
      <alignment horizontal="center" vertical="center" wrapText="1"/>
    </xf>
    <xf numFmtId="0" fontId="28" fillId="2" borderId="7" xfId="4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left" vertical="center"/>
    </xf>
    <xf numFmtId="9" fontId="8" fillId="6" borderId="10" xfId="2" applyFont="1" applyFill="1" applyBorder="1" applyAlignment="1">
      <alignment horizontal="right"/>
    </xf>
    <xf numFmtId="9" fontId="8" fillId="9" borderId="10" xfId="2" applyFont="1" applyFill="1" applyBorder="1" applyAlignment="1">
      <alignment horizontal="right"/>
    </xf>
    <xf numFmtId="0" fontId="8" fillId="9" borderId="6" xfId="4" applyFont="1" applyFill="1" applyBorder="1" applyAlignment="1">
      <alignment horizontal="center"/>
    </xf>
    <xf numFmtId="9" fontId="8" fillId="9" borderId="11" xfId="2" applyFont="1" applyFill="1" applyBorder="1" applyAlignment="1">
      <alignment horizontal="right"/>
    </xf>
    <xf numFmtId="0" fontId="8" fillId="8" borderId="6" xfId="4" applyFont="1" applyFill="1" applyBorder="1" applyAlignment="1">
      <alignment horizontal="center"/>
    </xf>
    <xf numFmtId="9" fontId="8" fillId="8" borderId="11" xfId="2" applyFont="1" applyFill="1" applyBorder="1" applyAlignment="1">
      <alignment horizontal="right"/>
    </xf>
    <xf numFmtId="0" fontId="13" fillId="11" borderId="13" xfId="5" applyFont="1" applyFill="1" applyBorder="1" applyAlignment="1">
      <alignment horizontal="left" vertical="center"/>
    </xf>
    <xf numFmtId="0" fontId="13" fillId="11" borderId="16" xfId="5" applyFont="1" applyFill="1" applyBorder="1" applyAlignment="1">
      <alignment horizontal="left" vertical="center"/>
    </xf>
    <xf numFmtId="165" fontId="13" fillId="11" borderId="12" xfId="1" applyNumberFormat="1" applyFont="1" applyFill="1" applyBorder="1" applyAlignment="1">
      <alignment horizontal="left" vertical="center"/>
    </xf>
  </cellXfs>
  <cellStyles count="6">
    <cellStyle name="Accent1" xfId="3" builtinId="29"/>
    <cellStyle name="Milliers" xfId="1" builtinId="3"/>
    <cellStyle name="Normal" xfId="0" builtinId="0"/>
    <cellStyle name="Normal 2" xfId="5" xr:uid="{25E866AA-8EB6-47A8-AEB0-6888B1EEC207}"/>
    <cellStyle name="Normal 3" xfId="4" xr:uid="{34E45B41-411B-453E-B179-CC9DFA5BBA95}"/>
    <cellStyle name="Pourcentage" xfId="2" builtinId="5"/>
  </cellStyles>
  <dxfs count="0"/>
  <tableStyles count="0" defaultTableStyle="TableStyleMedium2" defaultPivotStyle="PivotStyleLight16"/>
  <colors>
    <mruColors>
      <color rgb="FFE2EFDA"/>
      <color rgb="FFA9D08E"/>
      <color rgb="FF967DC9"/>
      <color rgb="FFFF9B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'Évolution par type droit'!$B$2</c:f>
              <c:strCache>
                <c:ptCount val="1"/>
                <c:pt idx="0">
                  <c:v>Droits directs cumulés avec un dérivé</c:v>
                </c:pt>
              </c:strCache>
            </c:strRef>
          </c:tx>
          <c:spPr>
            <a:ln w="15875" cap="rnd">
              <a:solidFill>
                <a:srgbClr val="991E66"/>
              </a:solidFill>
              <a:round/>
            </a:ln>
            <a:effectLst/>
          </c:spPr>
          <c:marker>
            <c:symbol val="none"/>
          </c:marker>
          <c:dLbls>
            <c:dLbl>
              <c:idx val="22"/>
              <c:layout>
                <c:manualLayout>
                  <c:x val="-3.5378662244333885E-2"/>
                  <c:y val="-9.6809680968096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0C-4EF9-BF1A-57AE874377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'Évolution par type droit'!$A$5:$A$27</c:f>
              <c:strCache>
                <c:ptCount val="2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8">
                  <c:v>2019*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strCache>
            </c:strRef>
          </c:cat>
          <c:val>
            <c:numRef>
              <c:f>'Évolution par type droit'!$B$5:$B$27</c:f>
              <c:numCache>
                <c:formatCode>#,##0</c:formatCode>
                <c:ptCount val="23"/>
                <c:pt idx="0">
                  <c:v>1501917</c:v>
                </c:pt>
                <c:pt idx="1">
                  <c:v>1541608</c:v>
                </c:pt>
                <c:pt idx="2">
                  <c:v>1577064</c:v>
                </c:pt>
                <c:pt idx="3">
                  <c:v>1618730</c:v>
                </c:pt>
                <c:pt idx="4">
                  <c:v>1664730</c:v>
                </c:pt>
                <c:pt idx="5">
                  <c:v>1707339</c:v>
                </c:pt>
                <c:pt idx="6">
                  <c:v>1755540</c:v>
                </c:pt>
                <c:pt idx="7">
                  <c:v>1796617</c:v>
                </c:pt>
                <c:pt idx="8">
                  <c:v>1834917</c:v>
                </c:pt>
                <c:pt idx="9">
                  <c:v>1859952</c:v>
                </c:pt>
                <c:pt idx="10">
                  <c:v>1888587</c:v>
                </c:pt>
                <c:pt idx="11">
                  <c:v>1909526</c:v>
                </c:pt>
                <c:pt idx="12">
                  <c:v>1932700</c:v>
                </c:pt>
                <c:pt idx="13">
                  <c:v>1954740</c:v>
                </c:pt>
                <c:pt idx="14">
                  <c:v>1968814</c:v>
                </c:pt>
                <c:pt idx="15">
                  <c:v>1986789</c:v>
                </c:pt>
                <c:pt idx="16">
                  <c:v>2007764</c:v>
                </c:pt>
                <c:pt idx="18">
                  <c:v>2072224</c:v>
                </c:pt>
                <c:pt idx="19">
                  <c:v>2076541</c:v>
                </c:pt>
                <c:pt idx="20">
                  <c:v>2086972</c:v>
                </c:pt>
                <c:pt idx="21">
                  <c:v>2091984</c:v>
                </c:pt>
                <c:pt idx="22">
                  <c:v>2110850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DD-40F7-AC50-87AD77645023}"/>
            </c:ext>
          </c:extLst>
        </c:ser>
        <c:ser>
          <c:idx val="1"/>
          <c:order val="1"/>
          <c:tx>
            <c:strRef>
              <c:f>'Évolution par type droit'!$C$2</c:f>
              <c:strCache>
                <c:ptCount val="1"/>
                <c:pt idx="0">
                  <c:v>Droits directs seuls</c:v>
                </c:pt>
              </c:strCache>
            </c:strRef>
          </c:tx>
          <c:spPr>
            <a:ln w="15875" cap="rnd">
              <a:solidFill>
                <a:srgbClr val="0097A9"/>
              </a:solidFill>
              <a:round/>
            </a:ln>
            <a:effectLst/>
          </c:spPr>
          <c:marker>
            <c:symbol val="none"/>
          </c:marker>
          <c:dLbls>
            <c:dLbl>
              <c:idx val="22"/>
              <c:layout>
                <c:manualLayout>
                  <c:x val="-3.5378662244333885E-2"/>
                  <c:y val="-4.84048404840484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00C-4EF9-BF1A-57AE874377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'Évolution par type droit'!$A$5:$A$27</c:f>
              <c:strCache>
                <c:ptCount val="2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8">
                  <c:v>2019*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strCache>
            </c:strRef>
          </c:cat>
          <c:val>
            <c:numRef>
              <c:f>'Évolution par type droit'!$C$5:$C$27</c:f>
              <c:numCache>
                <c:formatCode>#,##0</c:formatCode>
                <c:ptCount val="23"/>
                <c:pt idx="0">
                  <c:v>8090615</c:v>
                </c:pt>
                <c:pt idx="1">
                  <c:v>8378933</c:v>
                </c:pt>
                <c:pt idx="2">
                  <c:v>8633192</c:v>
                </c:pt>
                <c:pt idx="3">
                  <c:v>8960239</c:v>
                </c:pt>
                <c:pt idx="4">
                  <c:v>9311730</c:v>
                </c:pt>
                <c:pt idx="5">
                  <c:v>9655923</c:v>
                </c:pt>
                <c:pt idx="6">
                  <c:v>9922739</c:v>
                </c:pt>
                <c:pt idx="7">
                  <c:v>10219521</c:v>
                </c:pt>
                <c:pt idx="8">
                  <c:v>10404462</c:v>
                </c:pt>
                <c:pt idx="9">
                  <c:v>10518452</c:v>
                </c:pt>
                <c:pt idx="10">
                  <c:v>10765808</c:v>
                </c:pt>
                <c:pt idx="11">
                  <c:v>10952013</c:v>
                </c:pt>
                <c:pt idx="12">
                  <c:v>11108356</c:v>
                </c:pt>
                <c:pt idx="13">
                  <c:v>11269016</c:v>
                </c:pt>
                <c:pt idx="14">
                  <c:v>11410927</c:v>
                </c:pt>
                <c:pt idx="15">
                  <c:v>11602463</c:v>
                </c:pt>
                <c:pt idx="16">
                  <c:v>11766795</c:v>
                </c:pt>
                <c:pt idx="18">
                  <c:v>11867459</c:v>
                </c:pt>
                <c:pt idx="19">
                  <c:v>11953256</c:v>
                </c:pt>
                <c:pt idx="20">
                  <c:v>12089201</c:v>
                </c:pt>
                <c:pt idx="21">
                  <c:v>12263793</c:v>
                </c:pt>
                <c:pt idx="22">
                  <c:v>12454820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DD-40F7-AC50-87AD77645023}"/>
            </c:ext>
          </c:extLst>
        </c:ser>
        <c:ser>
          <c:idx val="3"/>
          <c:order val="2"/>
          <c:tx>
            <c:strRef>
              <c:f>'Évolution par type droit'!$D$2</c:f>
              <c:strCache>
                <c:ptCount val="1"/>
                <c:pt idx="0">
                  <c:v>Droits dérivés seuls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22"/>
              <c:layout>
                <c:manualLayout>
                  <c:x val="-1.5478164731896237E-2"/>
                  <c:y val="-2.64026402640265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00C-4EF9-BF1A-57AE874377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'Évolution par type droit'!$A$5:$A$27</c:f>
              <c:strCache>
                <c:ptCount val="2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8">
                  <c:v>2019*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strCache>
            </c:strRef>
          </c:cat>
          <c:val>
            <c:numRef>
              <c:f>'Évolution par type droit'!$D$5:$D$27</c:f>
              <c:numCache>
                <c:formatCode>#,##0</c:formatCode>
                <c:ptCount val="23"/>
                <c:pt idx="0">
                  <c:v>818490</c:v>
                </c:pt>
                <c:pt idx="1">
                  <c:v>826863</c:v>
                </c:pt>
                <c:pt idx="2">
                  <c:v>851922</c:v>
                </c:pt>
                <c:pt idx="3">
                  <c:v>869700</c:v>
                </c:pt>
                <c:pt idx="4">
                  <c:v>876392</c:v>
                </c:pt>
                <c:pt idx="5">
                  <c:v>877009</c:v>
                </c:pt>
                <c:pt idx="6">
                  <c:v>876242</c:v>
                </c:pt>
                <c:pt idx="7">
                  <c:v>868698</c:v>
                </c:pt>
                <c:pt idx="8">
                  <c:v>862690</c:v>
                </c:pt>
                <c:pt idx="9">
                  <c:v>856670</c:v>
                </c:pt>
                <c:pt idx="10">
                  <c:v>844686</c:v>
                </c:pt>
                <c:pt idx="11">
                  <c:v>825201</c:v>
                </c:pt>
                <c:pt idx="12">
                  <c:v>813776</c:v>
                </c:pt>
                <c:pt idx="13">
                  <c:v>800882</c:v>
                </c:pt>
                <c:pt idx="14">
                  <c:v>759793</c:v>
                </c:pt>
                <c:pt idx="15">
                  <c:v>763168</c:v>
                </c:pt>
                <c:pt idx="16">
                  <c:v>767183</c:v>
                </c:pt>
                <c:pt idx="18">
                  <c:v>771154</c:v>
                </c:pt>
                <c:pt idx="19">
                  <c:v>720891</c:v>
                </c:pt>
                <c:pt idx="20">
                  <c:v>708385</c:v>
                </c:pt>
                <c:pt idx="21">
                  <c:v>693394</c:v>
                </c:pt>
                <c:pt idx="22">
                  <c:v>686269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DD-40F7-AC50-87AD77645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1402208"/>
        <c:axId val="631400896"/>
      </c:lineChart>
      <c:catAx>
        <c:axId val="63140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t" anchorCtr="0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0896"/>
        <c:crosses val="autoZero"/>
        <c:auto val="1"/>
        <c:lblAlgn val="ctr"/>
        <c:lblOffset val="100"/>
        <c:tickLblSkip val="1"/>
        <c:noMultiLvlLbl val="0"/>
      </c:catAx>
      <c:valAx>
        <c:axId val="63140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'Evol droits directs'!$B$2</c:f>
              <c:strCache>
                <c:ptCount val="1"/>
                <c:pt idx="0">
                  <c:v>Droits dérivés cumulés avec un droit direct</c:v>
                </c:pt>
              </c:strCache>
            </c:strRef>
          </c:tx>
          <c:spPr>
            <a:solidFill>
              <a:srgbClr val="FF9B66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strRef>
              <c:f>'Evol droits directs'!$A$5:$A$27</c:f>
              <c:strCache>
                <c:ptCount val="2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8">
                  <c:v>2019*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strCache>
            </c:strRef>
          </c:cat>
          <c:val>
            <c:numRef>
              <c:f>'Evol droits directs'!$B$5:$B$27</c:f>
              <c:numCache>
                <c:formatCode>#,##0</c:formatCode>
                <c:ptCount val="23"/>
                <c:pt idx="0">
                  <c:v>1501917</c:v>
                </c:pt>
                <c:pt idx="1">
                  <c:v>1541608</c:v>
                </c:pt>
                <c:pt idx="2">
                  <c:v>1577064</c:v>
                </c:pt>
                <c:pt idx="3">
                  <c:v>1618730</c:v>
                </c:pt>
                <c:pt idx="4">
                  <c:v>1664730</c:v>
                </c:pt>
                <c:pt idx="5">
                  <c:v>1707339</c:v>
                </c:pt>
                <c:pt idx="6">
                  <c:v>1755540</c:v>
                </c:pt>
                <c:pt idx="7">
                  <c:v>1796617</c:v>
                </c:pt>
                <c:pt idx="8">
                  <c:v>1834917</c:v>
                </c:pt>
                <c:pt idx="9">
                  <c:v>1859952</c:v>
                </c:pt>
                <c:pt idx="10">
                  <c:v>1888587</c:v>
                </c:pt>
                <c:pt idx="11">
                  <c:v>1909526</c:v>
                </c:pt>
                <c:pt idx="12">
                  <c:v>1932700</c:v>
                </c:pt>
                <c:pt idx="13">
                  <c:v>1954740</c:v>
                </c:pt>
                <c:pt idx="14">
                  <c:v>1968814</c:v>
                </c:pt>
                <c:pt idx="15">
                  <c:v>1986789</c:v>
                </c:pt>
                <c:pt idx="16">
                  <c:v>2007764</c:v>
                </c:pt>
                <c:pt idx="18">
                  <c:v>2072224</c:v>
                </c:pt>
                <c:pt idx="19">
                  <c:v>2076541</c:v>
                </c:pt>
                <c:pt idx="20">
                  <c:v>2086972</c:v>
                </c:pt>
                <c:pt idx="21">
                  <c:v>2091984</c:v>
                </c:pt>
                <c:pt idx="22">
                  <c:v>2110850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2F-4651-9FA2-365211172EDF}"/>
            </c:ext>
          </c:extLst>
        </c:ser>
        <c:ser>
          <c:idx val="1"/>
          <c:order val="1"/>
          <c:tx>
            <c:strRef>
              <c:f>'Evol droits directs'!$C$2</c:f>
              <c:strCache>
                <c:ptCount val="1"/>
                <c:pt idx="0">
                  <c:v>Droits directs servis seuls</c:v>
                </c:pt>
              </c:strCache>
            </c:strRef>
          </c:tx>
          <c:spPr>
            <a:solidFill>
              <a:srgbClr val="967DC9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strRef>
              <c:f>'Evol droits directs'!$A$5:$A$27</c:f>
              <c:strCache>
                <c:ptCount val="2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8">
                  <c:v>2019*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strCache>
            </c:strRef>
          </c:cat>
          <c:val>
            <c:numRef>
              <c:f>'Evol droits directs'!$C$5:$C$27</c:f>
              <c:numCache>
                <c:formatCode>#,##0</c:formatCode>
                <c:ptCount val="23"/>
                <c:pt idx="0">
                  <c:v>8090615</c:v>
                </c:pt>
                <c:pt idx="1">
                  <c:v>8378933</c:v>
                </c:pt>
                <c:pt idx="2">
                  <c:v>8633192</c:v>
                </c:pt>
                <c:pt idx="3">
                  <c:v>8960239</c:v>
                </c:pt>
                <c:pt idx="4">
                  <c:v>9311730</c:v>
                </c:pt>
                <c:pt idx="5">
                  <c:v>9655923</c:v>
                </c:pt>
                <c:pt idx="6">
                  <c:v>9922739</c:v>
                </c:pt>
                <c:pt idx="7">
                  <c:v>10219521</c:v>
                </c:pt>
                <c:pt idx="8">
                  <c:v>10404462</c:v>
                </c:pt>
                <c:pt idx="9">
                  <c:v>10518452</c:v>
                </c:pt>
                <c:pt idx="10">
                  <c:v>10765808</c:v>
                </c:pt>
                <c:pt idx="11">
                  <c:v>10952013</c:v>
                </c:pt>
                <c:pt idx="12">
                  <c:v>11108356</c:v>
                </c:pt>
                <c:pt idx="13">
                  <c:v>11269016</c:v>
                </c:pt>
                <c:pt idx="14">
                  <c:v>11410927</c:v>
                </c:pt>
                <c:pt idx="15">
                  <c:v>11602463</c:v>
                </c:pt>
                <c:pt idx="16">
                  <c:v>11766795</c:v>
                </c:pt>
                <c:pt idx="18">
                  <c:v>11867459</c:v>
                </c:pt>
                <c:pt idx="19">
                  <c:v>11953256</c:v>
                </c:pt>
                <c:pt idx="20">
                  <c:v>12089201</c:v>
                </c:pt>
                <c:pt idx="21">
                  <c:v>12263793</c:v>
                </c:pt>
                <c:pt idx="22">
                  <c:v>12454820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2F-4651-9FA2-365211172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1402208"/>
        <c:axId val="631400896"/>
      </c:barChart>
      <c:lineChart>
        <c:grouping val="standard"/>
        <c:varyColors val="0"/>
        <c:ser>
          <c:idx val="2"/>
          <c:order val="2"/>
          <c:tx>
            <c:strRef>
              <c:f>'Evol droits directs'!$D$2</c:f>
              <c:strCache>
                <c:ptCount val="1"/>
                <c:pt idx="0">
                  <c:v>Ensemble des droits directs</c:v>
                </c:pt>
              </c:strCache>
            </c:strRef>
          </c:tx>
          <c:spPr>
            <a:ln w="15875" cap="rnd">
              <a:solidFill>
                <a:schemeClr val="accent6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22"/>
              <c:layout>
                <c:manualLayout>
                  <c:x val="-2.0168067226890758E-2"/>
                  <c:y val="-5.99769319492502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A2F-4651-9FA2-365211172E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'Evol droits directs'!$A$4:$A$26</c:f>
              <c:strCach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2019*</c:v>
                </c:pt>
                <c:pt idx="19">
                  <c:v>2019*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strCache>
            </c:strRef>
          </c:cat>
          <c:val>
            <c:numRef>
              <c:f>'Evol droits directs'!$D$5:$D$27</c:f>
              <c:numCache>
                <c:formatCode>#,##0</c:formatCode>
                <c:ptCount val="23"/>
                <c:pt idx="0">
                  <c:v>9592532</c:v>
                </c:pt>
                <c:pt idx="1">
                  <c:v>9920541</c:v>
                </c:pt>
                <c:pt idx="2">
                  <c:v>10210256</c:v>
                </c:pt>
                <c:pt idx="3">
                  <c:v>10578969</c:v>
                </c:pt>
                <c:pt idx="4">
                  <c:v>10976460</c:v>
                </c:pt>
                <c:pt idx="5">
                  <c:v>11363262</c:v>
                </c:pt>
                <c:pt idx="6">
                  <c:v>11678279</c:v>
                </c:pt>
                <c:pt idx="7">
                  <c:v>12016138</c:v>
                </c:pt>
                <c:pt idx="8">
                  <c:v>12239379</c:v>
                </c:pt>
                <c:pt idx="9">
                  <c:v>12378404</c:v>
                </c:pt>
                <c:pt idx="10">
                  <c:v>12654395</c:v>
                </c:pt>
                <c:pt idx="11">
                  <c:v>12861539</c:v>
                </c:pt>
                <c:pt idx="12">
                  <c:v>13041056</c:v>
                </c:pt>
                <c:pt idx="13">
                  <c:v>13223756</c:v>
                </c:pt>
                <c:pt idx="14">
                  <c:v>13379741</c:v>
                </c:pt>
                <c:pt idx="15">
                  <c:v>13589252</c:v>
                </c:pt>
                <c:pt idx="16">
                  <c:v>13774559</c:v>
                </c:pt>
                <c:pt idx="18">
                  <c:v>13939683</c:v>
                </c:pt>
                <c:pt idx="19">
                  <c:v>14029797</c:v>
                </c:pt>
                <c:pt idx="20">
                  <c:v>14176173</c:v>
                </c:pt>
                <c:pt idx="21">
                  <c:v>14355777</c:v>
                </c:pt>
                <c:pt idx="22">
                  <c:v>14565670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2F-4651-9FA2-365211172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1402208"/>
        <c:axId val="631400896"/>
      </c:lineChart>
      <c:catAx>
        <c:axId val="63140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0896"/>
        <c:crosses val="autoZero"/>
        <c:auto val="1"/>
        <c:lblAlgn val="ctr"/>
        <c:lblOffset val="100"/>
        <c:noMultiLvlLbl val="0"/>
      </c:catAx>
      <c:valAx>
        <c:axId val="63140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9494210282538216E-2"/>
          <c:y val="0.83467291502057051"/>
          <c:w val="0.96101140298639143"/>
          <c:h val="0.137645424079775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'Evol par nature droit'!$C$2</c:f>
              <c:strCache>
                <c:ptCount val="1"/>
                <c:pt idx="0">
                  <c:v>Pensions normales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strRef>
              <c:f>('Evol par nature droit'!$B$5:$B$21,'Evol par nature droit'!$B$25:$B$27)</c:f>
              <c:strCach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strCache>
            </c:strRef>
          </c:cat>
          <c:val>
            <c:numRef>
              <c:f>('Evol par nature droit'!$C$5:$C$21,'Evol par nature droit'!$C$25:$C$27)</c:f>
              <c:numCache>
                <c:formatCode>#,##0</c:formatCode>
                <c:ptCount val="20"/>
                <c:pt idx="0">
                  <c:v>7457666</c:v>
                </c:pt>
                <c:pt idx="1">
                  <c:v>7781673</c:v>
                </c:pt>
                <c:pt idx="2">
                  <c:v>8076439</c:v>
                </c:pt>
                <c:pt idx="3">
                  <c:v>8429650</c:v>
                </c:pt>
                <c:pt idx="4">
                  <c:v>8805469</c:v>
                </c:pt>
                <c:pt idx="5">
                  <c:v>9175002</c:v>
                </c:pt>
                <c:pt idx="6">
                  <c:v>9466372</c:v>
                </c:pt>
                <c:pt idx="7">
                  <c:v>9781234</c:v>
                </c:pt>
                <c:pt idx="8">
                  <c:v>10015971</c:v>
                </c:pt>
                <c:pt idx="9">
                  <c:v>10193993</c:v>
                </c:pt>
                <c:pt idx="10">
                  <c:v>10481856</c:v>
                </c:pt>
                <c:pt idx="11">
                  <c:v>10715020</c:v>
                </c:pt>
                <c:pt idx="12">
                  <c:v>10926928</c:v>
                </c:pt>
                <c:pt idx="13">
                  <c:v>11131303</c:v>
                </c:pt>
                <c:pt idx="14">
                  <c:v>11299265</c:v>
                </c:pt>
                <c:pt idx="15">
                  <c:v>11508943</c:v>
                </c:pt>
                <c:pt idx="16">
                  <c:v>11689199</c:v>
                </c:pt>
                <c:pt idx="17">
                  <c:v>12062968</c:v>
                </c:pt>
                <c:pt idx="18">
                  <c:v>12240493</c:v>
                </c:pt>
                <c:pt idx="19">
                  <c:v>12433021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B6-4F20-B546-436816163DD3}"/>
            </c:ext>
          </c:extLst>
        </c:ser>
        <c:ser>
          <c:idx val="1"/>
          <c:order val="1"/>
          <c:tx>
            <c:strRef>
              <c:f>'Evol par nature droit'!$D$2</c:f>
              <c:strCache>
                <c:ptCount val="1"/>
                <c:pt idx="0">
                  <c:v>Pensions substituées à invalidité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strRef>
              <c:f>('Evol par nature droit'!$B$5:$B$21,'Evol par nature droit'!$B$25:$B$27)</c:f>
              <c:strCach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strCache>
            </c:strRef>
          </c:cat>
          <c:val>
            <c:numRef>
              <c:f>('Evol par nature droit'!$D$5:$D$21,'Evol par nature droit'!$D$25:$D$27)</c:f>
              <c:numCache>
                <c:formatCode>#,##0</c:formatCode>
                <c:ptCount val="20"/>
                <c:pt idx="0">
                  <c:v>597604</c:v>
                </c:pt>
                <c:pt idx="1">
                  <c:v>604417</c:v>
                </c:pt>
                <c:pt idx="2">
                  <c:v>611220</c:v>
                </c:pt>
                <c:pt idx="3">
                  <c:v>627847</c:v>
                </c:pt>
                <c:pt idx="4">
                  <c:v>647424</c:v>
                </c:pt>
                <c:pt idx="5">
                  <c:v>666506</c:v>
                </c:pt>
                <c:pt idx="6">
                  <c:v>687368</c:v>
                </c:pt>
                <c:pt idx="7">
                  <c:v>708496</c:v>
                </c:pt>
                <c:pt idx="8">
                  <c:v>713189</c:v>
                </c:pt>
                <c:pt idx="9">
                  <c:v>710301</c:v>
                </c:pt>
                <c:pt idx="10">
                  <c:v>723309</c:v>
                </c:pt>
                <c:pt idx="11">
                  <c:v>731161</c:v>
                </c:pt>
                <c:pt idx="12">
                  <c:v>732253</c:v>
                </c:pt>
                <c:pt idx="13">
                  <c:v>738489</c:v>
                </c:pt>
                <c:pt idx="14">
                  <c:v>754743</c:v>
                </c:pt>
                <c:pt idx="15">
                  <c:v>776561</c:v>
                </c:pt>
                <c:pt idx="16">
                  <c:v>798569</c:v>
                </c:pt>
                <c:pt idx="17">
                  <c:v>857672</c:v>
                </c:pt>
                <c:pt idx="18">
                  <c:v>875631</c:v>
                </c:pt>
                <c:pt idx="19">
                  <c:v>900335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B6-4F20-B546-436816163DD3}"/>
            </c:ext>
          </c:extLst>
        </c:ser>
        <c:ser>
          <c:idx val="2"/>
          <c:order val="2"/>
          <c:tx>
            <c:strRef>
              <c:f>'Evol par nature droit'!$E$2</c:f>
              <c:strCache>
                <c:ptCount val="1"/>
                <c:pt idx="0">
                  <c:v>Pensions pour inaptitude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9525" cap="flat" cmpd="thickThin" algn="ctr">
              <a:noFill/>
              <a:prstDash val="solid"/>
              <a:round/>
            </a:ln>
            <a:effectLst/>
          </c:spPr>
          <c:invertIfNegative val="0"/>
          <c:cat>
            <c:strRef>
              <c:f>('Evol par nature droit'!$B$5:$B$21,'Evol par nature droit'!$B$25:$B$27)</c:f>
              <c:strCach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strCache>
            </c:strRef>
          </c:cat>
          <c:val>
            <c:numRef>
              <c:f>('Evol par nature droit'!$E$5:$E$21,'Evol par nature droit'!$E$25:$E$27)</c:f>
              <c:numCache>
                <c:formatCode>#,##0</c:formatCode>
                <c:ptCount val="20"/>
                <c:pt idx="0">
                  <c:v>1532780</c:v>
                </c:pt>
                <c:pt idx="1">
                  <c:v>1530554</c:v>
                </c:pt>
                <c:pt idx="2">
                  <c:v>1519192</c:v>
                </c:pt>
                <c:pt idx="3">
                  <c:v>1518402</c:v>
                </c:pt>
                <c:pt idx="4">
                  <c:v>1520898</c:v>
                </c:pt>
                <c:pt idx="5">
                  <c:v>1520455</c:v>
                </c:pt>
                <c:pt idx="6">
                  <c:v>1522434</c:v>
                </c:pt>
                <c:pt idx="7">
                  <c:v>1524573</c:v>
                </c:pt>
                <c:pt idx="8">
                  <c:v>1508632</c:v>
                </c:pt>
                <c:pt idx="9">
                  <c:v>1472745</c:v>
                </c:pt>
                <c:pt idx="10">
                  <c:v>1448028</c:v>
                </c:pt>
                <c:pt idx="11">
                  <c:v>1414343</c:v>
                </c:pt>
                <c:pt idx="12">
                  <c:v>1381009</c:v>
                </c:pt>
                <c:pt idx="13">
                  <c:v>1353212</c:v>
                </c:pt>
                <c:pt idx="14">
                  <c:v>1325093</c:v>
                </c:pt>
                <c:pt idx="15">
                  <c:v>1303197</c:v>
                </c:pt>
                <c:pt idx="16">
                  <c:v>1286305</c:v>
                </c:pt>
                <c:pt idx="17">
                  <c:v>1255148</c:v>
                </c:pt>
                <c:pt idx="18">
                  <c:v>1239340</c:v>
                </c:pt>
                <c:pt idx="19">
                  <c:v>1232045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B6-4F20-B546-436816163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1402208"/>
        <c:axId val="631400896"/>
      </c:barChart>
      <c:catAx>
        <c:axId val="63140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0896"/>
        <c:crosses val="autoZero"/>
        <c:auto val="1"/>
        <c:lblAlgn val="ctr"/>
        <c:lblOffset val="100"/>
        <c:noMultiLvlLbl val="0"/>
      </c:catAx>
      <c:valAx>
        <c:axId val="63140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'Evol RA et mesures dérogatoires'!$B$2</c:f>
              <c:strCache>
                <c:ptCount val="1"/>
                <c:pt idx="0">
                  <c:v>Retraites anticipées longue carrière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'Evol RA et mesures dérogatoires'!$A$3:$A$24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 RA et mesures dérogatoires'!$B$30:$B$51</c:f>
              <c:numCache>
                <c:formatCode>0.0%</c:formatCode>
                <c:ptCount val="22"/>
                <c:pt idx="0">
                  <c:v>1.1009984233722738E-2</c:v>
                </c:pt>
                <c:pt idx="1">
                  <c:v>2.0704182147832532E-2</c:v>
                </c:pt>
                <c:pt idx="2">
                  <c:v>3.0070416124671505E-2</c:v>
                </c:pt>
                <c:pt idx="3">
                  <c:v>3.9263751701368199E-2</c:v>
                </c:pt>
                <c:pt idx="4">
                  <c:v>4.8363753295488567E-2</c:v>
                </c:pt>
                <c:pt idx="5">
                  <c:v>4.9024004307484007E-2</c:v>
                </c:pt>
                <c:pt idx="6">
                  <c:v>5.0876413037200474E-2</c:v>
                </c:pt>
                <c:pt idx="7">
                  <c:v>5.2694013315544852E-2</c:v>
                </c:pt>
                <c:pt idx="8">
                  <c:v>5.8050456262374373E-2</c:v>
                </c:pt>
                <c:pt idx="9">
                  <c:v>6.7699957208542966E-2</c:v>
                </c:pt>
                <c:pt idx="10">
                  <c:v>7.7893011092995942E-2</c:v>
                </c:pt>
                <c:pt idx="11">
                  <c:v>8.8308646170984925E-2</c:v>
                </c:pt>
                <c:pt idx="12">
                  <c:v>9.8650867423748595E-2</c:v>
                </c:pt>
                <c:pt idx="13">
                  <c:v>0.10918963229557284</c:v>
                </c:pt>
                <c:pt idx="14">
                  <c:v>0.11742794967670038</c:v>
                </c:pt>
                <c:pt idx="15">
                  <c:v>0.12429102085954258</c:v>
                </c:pt>
                <c:pt idx="17">
                  <c:v>0.12486862147439078</c:v>
                </c:pt>
                <c:pt idx="18">
                  <c:v>0.13279771617508079</c:v>
                </c:pt>
                <c:pt idx="19">
                  <c:v>0.13915539828697068</c:v>
                </c:pt>
                <c:pt idx="20">
                  <c:v>0.14489449090773701</c:v>
                </c:pt>
                <c:pt idx="21">
                  <c:v>0.14971992362864187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1E-401F-84F4-0B6C9D0AD37A}"/>
            </c:ext>
          </c:extLst>
        </c:ser>
        <c:ser>
          <c:idx val="1"/>
          <c:order val="1"/>
          <c:tx>
            <c:strRef>
              <c:f>'Evol RA et mesures dérogatoires'!$C$2</c:f>
              <c:strCache>
                <c:ptCount val="1"/>
                <c:pt idx="0">
                  <c:v>Retraites anticipées des assurés handicapés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'Evol RA et mesures dérogatoires'!$A$3:$A$24</c:f>
              <c:strCache>
                <c:ptCount val="2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'Evol RA et mesures dérogatoires'!$C$30:$C$51</c:f>
              <c:numCache>
                <c:formatCode>0.00%</c:formatCode>
                <c:ptCount val="22"/>
                <c:pt idx="0" formatCode="0.000%">
                  <c:v>2.489783571279026E-5</c:v>
                </c:pt>
                <c:pt idx="1">
                  <c:v>1.3603968401967591E-4</c:v>
                </c:pt>
                <c:pt idx="2">
                  <c:v>2.3074082171901629E-4</c:v>
                </c:pt>
                <c:pt idx="3">
                  <c:v>3.1758873079298791E-4</c:v>
                </c:pt>
                <c:pt idx="4">
                  <c:v>4.1519767827231301E-4</c:v>
                </c:pt>
                <c:pt idx="5">
                  <c:v>4.766113226101209E-4</c:v>
                </c:pt>
                <c:pt idx="6" formatCode="0.0%">
                  <c:v>5.5558616254240754E-4</c:v>
                </c:pt>
                <c:pt idx="7" formatCode="0.0%">
                  <c:v>6.3859449078257976E-4</c:v>
                </c:pt>
                <c:pt idx="8" formatCode="0.0%">
                  <c:v>7.7901803818973753E-4</c:v>
                </c:pt>
                <c:pt idx="9" formatCode="0.0%">
                  <c:v>9.3651257132403411E-4</c:v>
                </c:pt>
                <c:pt idx="10" formatCode="0.0%">
                  <c:v>1.0955920593950692E-3</c:v>
                </c:pt>
                <c:pt idx="11" formatCode="0.0%">
                  <c:v>1.2765837367771445E-3</c:v>
                </c:pt>
                <c:pt idx="12" formatCode="0.0%">
                  <c:v>1.4574527842165267E-3</c:v>
                </c:pt>
                <c:pt idx="13" formatCode="0.0%">
                  <c:v>1.6332154710618091E-3</c:v>
                </c:pt>
                <c:pt idx="14" formatCode="0.0%">
                  <c:v>1.7870004912706012E-3</c:v>
                </c:pt>
                <c:pt idx="15" formatCode="0.0%">
                  <c:v>1.9363959310784468E-3</c:v>
                </c:pt>
                <c:pt idx="17" formatCode="0.0%">
                  <c:v>1.981967595676315E-3</c:v>
                </c:pt>
                <c:pt idx="18" formatCode="0.0%">
                  <c:v>2.1132878829251771E-3</c:v>
                </c:pt>
                <c:pt idx="19" formatCode="0.0%">
                  <c:v>2.2263413405014176E-3</c:v>
                </c:pt>
                <c:pt idx="20" formatCode="0.0%">
                  <c:v>2.3196933192818473E-3</c:v>
                </c:pt>
                <c:pt idx="21" formatCode="0.0%">
                  <c:v>2.4207605966632502E-3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1E-401F-84F4-0B6C9D0AD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1402208"/>
        <c:axId val="631400896"/>
      </c:barChart>
      <c:catAx>
        <c:axId val="63140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0896"/>
        <c:crosses val="autoZero"/>
        <c:auto val="1"/>
        <c:lblAlgn val="ctr"/>
        <c:lblOffset val="100"/>
        <c:noMultiLvlLbl val="0"/>
      </c:catAx>
      <c:valAx>
        <c:axId val="63140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'Evol RA et mesures dérogatoires'!$E$2</c:f>
              <c:strCache>
                <c:ptCount val="1"/>
                <c:pt idx="0">
                  <c:v>Travailleurs de l'amiante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'Evol RA et mesures dérogatoires'!$A$37:$A$51</c:f>
              <c:strCache>
                <c:ptCount val="1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2019*</c:v>
                </c:pt>
                <c:pt idx="10">
                  <c:v>2019*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strCache>
            </c:strRef>
          </c:cat>
          <c:val>
            <c:numRef>
              <c:f>'Evol RA et mesures dérogatoires'!$E$37:$E$51</c:f>
              <c:numCache>
                <c:formatCode>0.0%</c:formatCode>
                <c:ptCount val="15"/>
                <c:pt idx="0" formatCode="0.00%">
                  <c:v>1.7255777437727847E-4</c:v>
                </c:pt>
                <c:pt idx="1">
                  <c:v>6.0678258683429626E-4</c:v>
                </c:pt>
                <c:pt idx="2">
                  <c:v>1.0349763856747005E-3</c:v>
                </c:pt>
                <c:pt idx="3">
                  <c:v>1.4680202734680507E-3</c:v>
                </c:pt>
                <c:pt idx="4">
                  <c:v>1.8809059634434513E-3</c:v>
                </c:pt>
                <c:pt idx="5">
                  <c:v>2.2434624474317283E-3</c:v>
                </c:pt>
                <c:pt idx="6">
                  <c:v>2.5783757697551844E-3</c:v>
                </c:pt>
                <c:pt idx="7">
                  <c:v>2.8233342055913012E-3</c:v>
                </c:pt>
                <c:pt idx="8">
                  <c:v>3.0459777332980317E-3</c:v>
                </c:pt>
                <c:pt idx="10">
                  <c:v>3.0098962795638896E-3</c:v>
                </c:pt>
                <c:pt idx="11">
                  <c:v>3.1981218259964843E-3</c:v>
                </c:pt>
                <c:pt idx="12">
                  <c:v>3.3373605133063767E-3</c:v>
                </c:pt>
                <c:pt idx="13">
                  <c:v>3.4299780499515977E-3</c:v>
                </c:pt>
                <c:pt idx="14">
                  <c:v>3.4847693240338414E-3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1A-4219-AD2E-3DF8650736FF}"/>
            </c:ext>
          </c:extLst>
        </c:ser>
        <c:ser>
          <c:idx val="3"/>
          <c:order val="1"/>
          <c:tx>
            <c:strRef>
              <c:f>'Evol RA et mesures dérogatoires'!$F$2</c:f>
              <c:strCache>
                <c:ptCount val="1"/>
                <c:pt idx="0">
                  <c:v>Incapacité permanente (pénibilité 2010)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'Evol RA et mesures dérogatoires'!$A$37:$A$51</c:f>
              <c:strCache>
                <c:ptCount val="1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2019*</c:v>
                </c:pt>
                <c:pt idx="10">
                  <c:v>2019*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strCache>
            </c:strRef>
          </c:cat>
          <c:val>
            <c:numRef>
              <c:f>'Evol RA et mesures dérogatoires'!$F$37:$F$51</c:f>
              <c:numCache>
                <c:formatCode>0.00%</c:formatCode>
                <c:ptCount val="15"/>
                <c:pt idx="0">
                  <c:v>6.3647019999952617E-5</c:v>
                </c:pt>
                <c:pt idx="1">
                  <c:v>3.1215655911699116E-4</c:v>
                </c:pt>
                <c:pt idx="2" formatCode="0.0%">
                  <c:v>5.7616345941469344E-4</c:v>
                </c:pt>
                <c:pt idx="3" formatCode="0.0%">
                  <c:v>8.2089709481890155E-4</c:v>
                </c:pt>
                <c:pt idx="4" formatCode="0.0%">
                  <c:v>1.072842567350374E-3</c:v>
                </c:pt>
                <c:pt idx="5" formatCode="0.0%">
                  <c:v>1.3129401359190233E-3</c:v>
                </c:pt>
                <c:pt idx="6" formatCode="0.0%">
                  <c:v>1.5522722001868347E-3</c:v>
                </c:pt>
                <c:pt idx="7" formatCode="0.0%">
                  <c:v>1.7518256339642535E-3</c:v>
                </c:pt>
                <c:pt idx="8" formatCode="0.0%">
                  <c:v>1.9447446557091228E-3</c:v>
                </c:pt>
                <c:pt idx="10" formatCode="0.0%">
                  <c:v>1.9217079757122167E-3</c:v>
                </c:pt>
                <c:pt idx="11" formatCode="0.0%">
                  <c:v>2.1043069974569124E-3</c:v>
                </c:pt>
                <c:pt idx="12" formatCode="0.0%">
                  <c:v>2.2842554192869964E-3</c:v>
                </c:pt>
                <c:pt idx="13" formatCode="0.0%">
                  <c:v>2.5034520945818538E-3</c:v>
                </c:pt>
                <c:pt idx="14" formatCode="0.0%">
                  <c:v>2.7555203433827623E-3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1A-4219-AD2E-3DF865073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1402208"/>
        <c:axId val="631400896"/>
      </c:barChart>
      <c:catAx>
        <c:axId val="63140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0896"/>
        <c:crosses val="autoZero"/>
        <c:auto val="1"/>
        <c:lblAlgn val="ctr"/>
        <c:lblOffset val="100"/>
        <c:noMultiLvlLbl val="0"/>
      </c:catAx>
      <c:valAx>
        <c:axId val="63140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'Evol droits dérivés'!$B$2</c:f>
              <c:strCache>
                <c:ptCount val="1"/>
                <c:pt idx="0">
                  <c:v>Droits dérivés cumulés avec un droit direct</c:v>
                </c:pt>
              </c:strCache>
            </c:strRef>
          </c:tx>
          <c:spPr>
            <a:solidFill>
              <a:srgbClr val="573D90"/>
            </a:solidFill>
            <a:ln w="9525" cap="flat" cmpd="sng" algn="ctr">
              <a:solidFill>
                <a:schemeClr val="accent6"/>
              </a:solidFill>
              <a:round/>
            </a:ln>
            <a:effectLst/>
          </c:spPr>
          <c:invertIfNegative val="0"/>
          <c:cat>
            <c:strRef>
              <c:f>'Evol par nature droit'!$B$5:$B$27</c:f>
              <c:strCache>
                <c:ptCount val="2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8">
                  <c:v>2019*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strCache>
            </c:strRef>
          </c:cat>
          <c:val>
            <c:numRef>
              <c:f>'Evol droits dérivés'!$B$5:$B$27</c:f>
              <c:numCache>
                <c:formatCode>#,##0</c:formatCode>
                <c:ptCount val="23"/>
                <c:pt idx="0">
                  <c:v>1501917</c:v>
                </c:pt>
                <c:pt idx="1">
                  <c:v>1541608</c:v>
                </c:pt>
                <c:pt idx="2">
                  <c:v>1577064</c:v>
                </c:pt>
                <c:pt idx="3">
                  <c:v>1618730</c:v>
                </c:pt>
                <c:pt idx="4">
                  <c:v>1664730</c:v>
                </c:pt>
                <c:pt idx="5">
                  <c:v>1707339</c:v>
                </c:pt>
                <c:pt idx="6">
                  <c:v>1755540</c:v>
                </c:pt>
                <c:pt idx="7">
                  <c:v>1796617</c:v>
                </c:pt>
                <c:pt idx="8">
                  <c:v>1834917</c:v>
                </c:pt>
                <c:pt idx="9">
                  <c:v>1859952</c:v>
                </c:pt>
                <c:pt idx="10">
                  <c:v>1888587</c:v>
                </c:pt>
                <c:pt idx="11">
                  <c:v>1909526</c:v>
                </c:pt>
                <c:pt idx="12">
                  <c:v>1932700</c:v>
                </c:pt>
                <c:pt idx="13">
                  <c:v>1954740</c:v>
                </c:pt>
                <c:pt idx="14">
                  <c:v>1968814</c:v>
                </c:pt>
                <c:pt idx="15">
                  <c:v>1986789</c:v>
                </c:pt>
                <c:pt idx="16">
                  <c:v>2007764</c:v>
                </c:pt>
                <c:pt idx="18">
                  <c:v>2072224</c:v>
                </c:pt>
                <c:pt idx="19">
                  <c:v>2076541</c:v>
                </c:pt>
                <c:pt idx="20">
                  <c:v>2086972</c:v>
                </c:pt>
                <c:pt idx="21">
                  <c:v>2091984</c:v>
                </c:pt>
                <c:pt idx="22">
                  <c:v>2110850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C3-4CF3-9621-CD5744084053}"/>
            </c:ext>
          </c:extLst>
        </c:ser>
        <c:ser>
          <c:idx val="1"/>
          <c:order val="1"/>
          <c:tx>
            <c:strRef>
              <c:f>'Evol droits dérivés'!$C$2</c:f>
              <c:strCache>
                <c:ptCount val="1"/>
                <c:pt idx="0">
                  <c:v>Droits dérivés seuls</c:v>
                </c:pt>
              </c:strCache>
            </c:strRef>
          </c:tx>
          <c:spPr>
            <a:solidFill>
              <a:srgbClr val="FF5800"/>
            </a:solidFill>
            <a:ln w="9525" cap="flat" cmpd="sng" algn="ctr">
              <a:solidFill>
                <a:srgbClr val="FF5800"/>
              </a:solidFill>
              <a:round/>
            </a:ln>
            <a:effectLst/>
          </c:spPr>
          <c:invertIfNegative val="0"/>
          <c:cat>
            <c:strRef>
              <c:f>'Evol par nature droit'!$B$5:$B$27</c:f>
              <c:strCache>
                <c:ptCount val="2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8">
                  <c:v>2019*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strCache>
            </c:strRef>
          </c:cat>
          <c:val>
            <c:numRef>
              <c:f>'Evol droits dérivés'!$C$5:$C$27</c:f>
              <c:numCache>
                <c:formatCode>#,##0</c:formatCode>
                <c:ptCount val="23"/>
                <c:pt idx="0">
                  <c:v>818490</c:v>
                </c:pt>
                <c:pt idx="1">
                  <c:v>826863</c:v>
                </c:pt>
                <c:pt idx="2">
                  <c:v>851922</c:v>
                </c:pt>
                <c:pt idx="3">
                  <c:v>869700</c:v>
                </c:pt>
                <c:pt idx="4">
                  <c:v>876392</c:v>
                </c:pt>
                <c:pt idx="5">
                  <c:v>877009</c:v>
                </c:pt>
                <c:pt idx="6">
                  <c:v>876242</c:v>
                </c:pt>
                <c:pt idx="7">
                  <c:v>868698</c:v>
                </c:pt>
                <c:pt idx="8">
                  <c:v>862690</c:v>
                </c:pt>
                <c:pt idx="9">
                  <c:v>856670</c:v>
                </c:pt>
                <c:pt idx="10">
                  <c:v>844686</c:v>
                </c:pt>
                <c:pt idx="11">
                  <c:v>825201</c:v>
                </c:pt>
                <c:pt idx="12">
                  <c:v>813776</c:v>
                </c:pt>
                <c:pt idx="13">
                  <c:v>800882</c:v>
                </c:pt>
                <c:pt idx="14">
                  <c:v>759793</c:v>
                </c:pt>
                <c:pt idx="15">
                  <c:v>763168</c:v>
                </c:pt>
                <c:pt idx="16">
                  <c:v>767183</c:v>
                </c:pt>
                <c:pt idx="18">
                  <c:v>771154</c:v>
                </c:pt>
                <c:pt idx="19">
                  <c:v>720891</c:v>
                </c:pt>
                <c:pt idx="20">
                  <c:v>708385</c:v>
                </c:pt>
                <c:pt idx="21">
                  <c:v>693394</c:v>
                </c:pt>
                <c:pt idx="22">
                  <c:v>686269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C3-4CF3-9621-CD5744084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1402208"/>
        <c:axId val="631400896"/>
      </c:barChart>
      <c:lineChart>
        <c:grouping val="standard"/>
        <c:varyColors val="0"/>
        <c:ser>
          <c:idx val="2"/>
          <c:order val="2"/>
          <c:tx>
            <c:strRef>
              <c:f>'Evol droits dérivés'!$D$2</c:f>
              <c:strCache>
                <c:ptCount val="1"/>
                <c:pt idx="0">
                  <c:v>Ensemble des droits dérivés</c:v>
                </c:pt>
              </c:strCache>
            </c:strRef>
          </c:tx>
          <c:spPr>
            <a:ln w="15875" cap="rnd">
              <a:solidFill>
                <a:schemeClr val="accent6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22"/>
              <c:layout>
                <c:manualLayout>
                  <c:x val="-2.2408963585434174E-2"/>
                  <c:y val="8.3044982698961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93E-4FAB-B5DF-BCE2E76129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'Evol droits dérivés'!$A$4:$A$26</c:f>
              <c:strCach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2019*</c:v>
                </c:pt>
                <c:pt idx="19">
                  <c:v>2019*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strCache>
            </c:strRef>
          </c:cat>
          <c:val>
            <c:numRef>
              <c:f>'Evol droits dérivés'!$D$5:$D$27</c:f>
              <c:numCache>
                <c:formatCode>#,##0</c:formatCode>
                <c:ptCount val="23"/>
                <c:pt idx="0">
                  <c:v>2320407</c:v>
                </c:pt>
                <c:pt idx="1">
                  <c:v>2368471</c:v>
                </c:pt>
                <c:pt idx="2">
                  <c:v>2428986</c:v>
                </c:pt>
                <c:pt idx="3">
                  <c:v>2488430</c:v>
                </c:pt>
                <c:pt idx="4">
                  <c:v>2541122</c:v>
                </c:pt>
                <c:pt idx="5">
                  <c:v>2584348</c:v>
                </c:pt>
                <c:pt idx="6">
                  <c:v>2631782</c:v>
                </c:pt>
                <c:pt idx="7">
                  <c:v>2665315</c:v>
                </c:pt>
                <c:pt idx="8">
                  <c:v>2697607</c:v>
                </c:pt>
                <c:pt idx="9">
                  <c:v>2716622</c:v>
                </c:pt>
                <c:pt idx="10">
                  <c:v>2733273</c:v>
                </c:pt>
                <c:pt idx="11">
                  <c:v>2734727</c:v>
                </c:pt>
                <c:pt idx="12">
                  <c:v>2746476</c:v>
                </c:pt>
                <c:pt idx="13">
                  <c:v>2755622</c:v>
                </c:pt>
                <c:pt idx="14">
                  <c:v>2728607</c:v>
                </c:pt>
                <c:pt idx="15">
                  <c:v>2749957</c:v>
                </c:pt>
                <c:pt idx="16">
                  <c:v>2774947</c:v>
                </c:pt>
                <c:pt idx="18">
                  <c:v>2843378</c:v>
                </c:pt>
                <c:pt idx="19">
                  <c:v>2797432</c:v>
                </c:pt>
                <c:pt idx="20">
                  <c:v>2795357</c:v>
                </c:pt>
                <c:pt idx="21">
                  <c:v>2785378</c:v>
                </c:pt>
                <c:pt idx="22">
                  <c:v>2797119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C3-4CF3-9621-CD5744084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1402208"/>
        <c:axId val="631400896"/>
      </c:lineChart>
      <c:catAx>
        <c:axId val="63140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0896"/>
        <c:crosses val="autoZero"/>
        <c:auto val="1"/>
        <c:lblAlgn val="ctr"/>
        <c:lblOffset val="100"/>
        <c:noMultiLvlLbl val="0"/>
      </c:catAx>
      <c:valAx>
        <c:axId val="63140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123824</xdr:colOff>
      <xdr:row>3</xdr:row>
      <xdr:rowOff>38100</xdr:rowOff>
    </xdr:from>
    <xdr:to>
      <xdr:col>14</xdr:col>
      <xdr:colOff>533399</xdr:colOff>
      <xdr:row>18</xdr:row>
      <xdr:rowOff>66675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4FF67F9-A0EF-4631-B303-E53C78752A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466724</xdr:colOff>
      <xdr:row>2</xdr:row>
      <xdr:rowOff>85725</xdr:rowOff>
    </xdr:from>
    <xdr:to>
      <xdr:col>13</xdr:col>
      <xdr:colOff>38099</xdr:colOff>
      <xdr:row>16</xdr:row>
      <xdr:rowOff>171450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A8FA84F-35F5-491E-8B25-2FF10935C7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200025</xdr:colOff>
      <xdr:row>1</xdr:row>
      <xdr:rowOff>466725</xdr:rowOff>
    </xdr:from>
    <xdr:to>
      <xdr:col>15</xdr:col>
      <xdr:colOff>523875</xdr:colOff>
      <xdr:row>17</xdr:row>
      <xdr:rowOff>171450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FE6BA82-9646-452A-A57C-1F761A02D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</xdr:colOff>
      <xdr:row>2</xdr:row>
      <xdr:rowOff>125730</xdr:rowOff>
    </xdr:from>
    <xdr:to>
      <xdr:col>16</xdr:col>
      <xdr:colOff>177165</xdr:colOff>
      <xdr:row>14</xdr:row>
      <xdr:rowOff>108585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C4FE575-F884-4CE0-9A26-13B211F3CF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704850</xdr:colOff>
      <xdr:row>18</xdr:row>
      <xdr:rowOff>142875</xdr:rowOff>
    </xdr:from>
    <xdr:to>
      <xdr:col>16</xdr:col>
      <xdr:colOff>276225</xdr:colOff>
      <xdr:row>29</xdr:row>
      <xdr:rowOff>9525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5869446E-84D2-4EB6-91E6-863AEEC123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476249</xdr:colOff>
      <xdr:row>1</xdr:row>
      <xdr:rowOff>561975</xdr:rowOff>
    </xdr:from>
    <xdr:to>
      <xdr:col>13</xdr:col>
      <xdr:colOff>47624</xdr:colOff>
      <xdr:row>16</xdr:row>
      <xdr:rowOff>76200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AFDB55B-C262-4BE3-888A-223833B976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Charte 2">
      <a:dk1>
        <a:sysClr val="windowText" lastClr="000000"/>
      </a:dk1>
      <a:lt1>
        <a:sysClr val="window" lastClr="FFFFFF"/>
      </a:lt1>
      <a:dk2>
        <a:srgbClr val="F9AF05"/>
      </a:dk2>
      <a:lt2>
        <a:srgbClr val="0056A4"/>
      </a:lt2>
      <a:accent1>
        <a:srgbClr val="F39B9B"/>
      </a:accent1>
      <a:accent2>
        <a:srgbClr val="EF7D00"/>
      </a:accent2>
      <a:accent3>
        <a:srgbClr val="8B2822"/>
      </a:accent3>
      <a:accent4>
        <a:srgbClr val="5A9CB3"/>
      </a:accent4>
      <a:accent5>
        <a:srgbClr val="62B59F"/>
      </a:accent5>
      <a:accent6>
        <a:srgbClr val="393A70"/>
      </a:accent6>
      <a:hlink>
        <a:srgbClr val="00A388"/>
      </a:hlink>
      <a:folHlink>
        <a:srgbClr val="004C4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48974-76B9-4DE2-A6E1-568CA11F2A9F}">
  <dimension ref="A1:P33"/>
  <sheetViews>
    <sheetView showGridLines="0" workbookViewId="0">
      <selection activeCell="H27" sqref="H18:N27"/>
    </sheetView>
  </sheetViews>
  <sheetFormatPr baseColWidth="10" defaultColWidth="11.42578125" defaultRowHeight="15" x14ac:dyDescent="0.25"/>
  <cols>
    <col min="1" max="1" width="11.42578125" style="1"/>
    <col min="2" max="5" width="16.85546875" style="1" customWidth="1"/>
    <col min="6" max="14" width="11.42578125" style="1"/>
    <col min="15" max="15" width="11.85546875" style="1" customWidth="1"/>
    <col min="16" max="16384" width="11.42578125" style="1"/>
  </cols>
  <sheetData>
    <row r="1" spans="1:16" ht="45" customHeight="1" x14ac:dyDescent="0.25">
      <c r="A1" s="211" t="s">
        <v>40</v>
      </c>
      <c r="B1" s="211"/>
      <c r="C1" s="211"/>
      <c r="D1" s="211"/>
      <c r="E1" s="211"/>
    </row>
    <row r="2" spans="1:16" ht="45" x14ac:dyDescent="0.25">
      <c r="A2" s="124">
        <v>45291</v>
      </c>
      <c r="B2" s="125" t="s">
        <v>10</v>
      </c>
      <c r="C2" s="126" t="s">
        <v>9</v>
      </c>
      <c r="D2" s="126" t="s">
        <v>12</v>
      </c>
      <c r="E2" s="126" t="s">
        <v>27</v>
      </c>
      <c r="H2" s="208" t="s">
        <v>38</v>
      </c>
      <c r="I2" s="208"/>
      <c r="J2" s="208"/>
      <c r="K2" s="208"/>
      <c r="L2" s="208"/>
      <c r="M2" s="208"/>
      <c r="N2" s="208"/>
      <c r="O2" s="208"/>
    </row>
    <row r="3" spans="1:16" ht="15.75" x14ac:dyDescent="0.25">
      <c r="A3" s="127">
        <v>2001</v>
      </c>
      <c r="B3" s="128">
        <v>1436558</v>
      </c>
      <c r="C3" s="129">
        <v>7822073</v>
      </c>
      <c r="D3" s="130">
        <v>815658</v>
      </c>
      <c r="E3" s="131">
        <f t="shared" ref="E3:E21" si="0">SUM(B3:D3)</f>
        <v>10074289</v>
      </c>
      <c r="F3" s="48">
        <f>(B3+C3)/E3</f>
        <v>0.91903567586754753</v>
      </c>
      <c r="G3" s="2"/>
      <c r="P3" s="14"/>
    </row>
    <row r="4" spans="1:16" x14ac:dyDescent="0.25">
      <c r="A4" s="13">
        <v>2002</v>
      </c>
      <c r="B4" s="45">
        <v>1472125</v>
      </c>
      <c r="C4" s="44">
        <v>7958011</v>
      </c>
      <c r="D4" s="43">
        <v>816329</v>
      </c>
      <c r="E4" s="12">
        <f t="shared" si="0"/>
        <v>10246465</v>
      </c>
      <c r="F4" s="48">
        <f t="shared" ref="F4:F27" si="1">(B4+C4)/E4</f>
        <v>0.92033067013843306</v>
      </c>
      <c r="G4" s="2"/>
    </row>
    <row r="5" spans="1:16" x14ac:dyDescent="0.25">
      <c r="A5" s="127">
        <v>2003</v>
      </c>
      <c r="B5" s="128">
        <v>1501917</v>
      </c>
      <c r="C5" s="129">
        <v>8090615</v>
      </c>
      <c r="D5" s="130">
        <v>818490</v>
      </c>
      <c r="E5" s="132">
        <f t="shared" si="0"/>
        <v>10411022</v>
      </c>
      <c r="F5" s="48">
        <f t="shared" si="1"/>
        <v>0.92138235804323532</v>
      </c>
      <c r="G5" s="2"/>
    </row>
    <row r="6" spans="1:16" x14ac:dyDescent="0.25">
      <c r="A6" s="13">
        <v>2004</v>
      </c>
      <c r="B6" s="45">
        <v>1541608</v>
      </c>
      <c r="C6" s="44">
        <v>8378933</v>
      </c>
      <c r="D6" s="43">
        <v>826863</v>
      </c>
      <c r="E6" s="12">
        <f t="shared" si="0"/>
        <v>10747404</v>
      </c>
      <c r="F6" s="48">
        <f t="shared" si="1"/>
        <v>0.92306393246220209</v>
      </c>
      <c r="G6" s="2"/>
    </row>
    <row r="7" spans="1:16" x14ac:dyDescent="0.25">
      <c r="A7" s="127">
        <v>2005</v>
      </c>
      <c r="B7" s="128">
        <v>1577064</v>
      </c>
      <c r="C7" s="129">
        <v>8633192</v>
      </c>
      <c r="D7" s="130">
        <v>851922</v>
      </c>
      <c r="E7" s="132">
        <f t="shared" si="0"/>
        <v>11062178</v>
      </c>
      <c r="F7" s="48">
        <f t="shared" si="1"/>
        <v>0.92298786007601763</v>
      </c>
      <c r="G7" s="2"/>
    </row>
    <row r="8" spans="1:16" x14ac:dyDescent="0.25">
      <c r="A8" s="13">
        <v>2006</v>
      </c>
      <c r="B8" s="45">
        <v>1618730</v>
      </c>
      <c r="C8" s="44">
        <v>8960239</v>
      </c>
      <c r="D8" s="43">
        <v>869700</v>
      </c>
      <c r="E8" s="12">
        <f t="shared" si="0"/>
        <v>11448669</v>
      </c>
      <c r="F8" s="48">
        <f t="shared" si="1"/>
        <v>0.92403483758679716</v>
      </c>
      <c r="G8" s="2"/>
    </row>
    <row r="9" spans="1:16" x14ac:dyDescent="0.25">
      <c r="A9" s="127">
        <v>2007</v>
      </c>
      <c r="B9" s="128">
        <v>1664730</v>
      </c>
      <c r="C9" s="129">
        <v>9311730</v>
      </c>
      <c r="D9" s="130">
        <v>876392</v>
      </c>
      <c r="E9" s="132">
        <f t="shared" si="0"/>
        <v>11852852</v>
      </c>
      <c r="F9" s="48">
        <f t="shared" si="1"/>
        <v>0.92606066455566982</v>
      </c>
      <c r="G9" s="2"/>
    </row>
    <row r="10" spans="1:16" x14ac:dyDescent="0.25">
      <c r="A10" s="13">
        <v>2008</v>
      </c>
      <c r="B10" s="45">
        <v>1707339</v>
      </c>
      <c r="C10" s="44">
        <v>9655923</v>
      </c>
      <c r="D10" s="43">
        <v>877009</v>
      </c>
      <c r="E10" s="12">
        <f t="shared" si="0"/>
        <v>12240271</v>
      </c>
      <c r="F10" s="48">
        <f t="shared" si="1"/>
        <v>0.92835052426535325</v>
      </c>
      <c r="G10" s="2"/>
    </row>
    <row r="11" spans="1:16" x14ac:dyDescent="0.25">
      <c r="A11" s="127">
        <v>2009</v>
      </c>
      <c r="B11" s="128">
        <v>1755540</v>
      </c>
      <c r="C11" s="129">
        <v>9922739</v>
      </c>
      <c r="D11" s="130">
        <v>876242</v>
      </c>
      <c r="E11" s="132">
        <f t="shared" si="0"/>
        <v>12554521</v>
      </c>
      <c r="F11" s="48">
        <f t="shared" si="1"/>
        <v>0.93020506318002893</v>
      </c>
      <c r="G11" s="2"/>
    </row>
    <row r="12" spans="1:16" x14ac:dyDescent="0.25">
      <c r="A12" s="13">
        <v>2010</v>
      </c>
      <c r="B12" s="45">
        <v>1796617</v>
      </c>
      <c r="C12" s="44">
        <v>10219521</v>
      </c>
      <c r="D12" s="43">
        <v>868698</v>
      </c>
      <c r="E12" s="12">
        <f t="shared" si="0"/>
        <v>12884836</v>
      </c>
      <c r="F12" s="48">
        <f t="shared" si="1"/>
        <v>0.93257981708110216</v>
      </c>
      <c r="G12" s="2"/>
    </row>
    <row r="13" spans="1:16" x14ac:dyDescent="0.25">
      <c r="A13" s="127">
        <v>2011</v>
      </c>
      <c r="B13" s="128">
        <v>1834917</v>
      </c>
      <c r="C13" s="129">
        <v>10404462</v>
      </c>
      <c r="D13" s="130">
        <v>862690</v>
      </c>
      <c r="E13" s="132">
        <f t="shared" si="0"/>
        <v>13102069</v>
      </c>
      <c r="F13" s="48">
        <f t="shared" si="1"/>
        <v>0.93415620082599171</v>
      </c>
      <c r="G13" s="2"/>
    </row>
    <row r="14" spans="1:16" x14ac:dyDescent="0.25">
      <c r="A14" s="13">
        <v>2012</v>
      </c>
      <c r="B14" s="45">
        <v>1859952</v>
      </c>
      <c r="C14" s="44">
        <v>10518452</v>
      </c>
      <c r="D14" s="43">
        <v>856670</v>
      </c>
      <c r="E14" s="12">
        <f t="shared" si="0"/>
        <v>13235074</v>
      </c>
      <c r="F14" s="48">
        <f t="shared" si="1"/>
        <v>0.93527274573606467</v>
      </c>
      <c r="G14" s="2"/>
    </row>
    <row r="15" spans="1:16" x14ac:dyDescent="0.25">
      <c r="A15" s="127">
        <v>2013</v>
      </c>
      <c r="B15" s="128">
        <v>1888587</v>
      </c>
      <c r="C15" s="129">
        <v>10765808</v>
      </c>
      <c r="D15" s="130">
        <v>844686</v>
      </c>
      <c r="E15" s="132">
        <f t="shared" si="0"/>
        <v>13499081</v>
      </c>
      <c r="F15" s="48">
        <f t="shared" si="1"/>
        <v>0.93742640702726354</v>
      </c>
      <c r="G15" s="2"/>
    </row>
    <row r="16" spans="1:16" x14ac:dyDescent="0.25">
      <c r="A16" s="13">
        <v>2014</v>
      </c>
      <c r="B16" s="45">
        <v>1909526</v>
      </c>
      <c r="C16" s="44">
        <v>10952013</v>
      </c>
      <c r="D16" s="43">
        <v>825201</v>
      </c>
      <c r="E16" s="12">
        <f t="shared" si="0"/>
        <v>13686740</v>
      </c>
      <c r="F16" s="48">
        <f t="shared" si="1"/>
        <v>0.939707994745279</v>
      </c>
      <c r="G16" s="2"/>
    </row>
    <row r="17" spans="1:14" x14ac:dyDescent="0.25">
      <c r="A17" s="127">
        <v>2015</v>
      </c>
      <c r="B17" s="128">
        <v>1932700</v>
      </c>
      <c r="C17" s="129">
        <v>11108356</v>
      </c>
      <c r="D17" s="130">
        <v>813776</v>
      </c>
      <c r="E17" s="132">
        <f t="shared" si="0"/>
        <v>13854832</v>
      </c>
      <c r="F17" s="48">
        <f t="shared" si="1"/>
        <v>0.94126410193930898</v>
      </c>
      <c r="G17" s="2"/>
    </row>
    <row r="18" spans="1:14" x14ac:dyDescent="0.25">
      <c r="A18" s="13">
        <v>2016</v>
      </c>
      <c r="B18" s="45">
        <v>1954740</v>
      </c>
      <c r="C18" s="44">
        <v>11269016</v>
      </c>
      <c r="D18" s="43">
        <v>800882</v>
      </c>
      <c r="E18" s="12">
        <f t="shared" si="0"/>
        <v>14024638</v>
      </c>
      <c r="F18" s="48">
        <f t="shared" si="1"/>
        <v>0.94289464013260094</v>
      </c>
      <c r="G18" s="2"/>
    </row>
    <row r="19" spans="1:14" x14ac:dyDescent="0.25">
      <c r="A19" s="127">
        <v>2017</v>
      </c>
      <c r="B19" s="128">
        <v>1968814</v>
      </c>
      <c r="C19" s="129">
        <v>11410927</v>
      </c>
      <c r="D19" s="130">
        <v>759793</v>
      </c>
      <c r="E19" s="132">
        <f t="shared" si="0"/>
        <v>14139534</v>
      </c>
      <c r="F19" s="48">
        <f t="shared" si="1"/>
        <v>0.94626463644417136</v>
      </c>
      <c r="G19" s="2"/>
    </row>
    <row r="20" spans="1:14" x14ac:dyDescent="0.25">
      <c r="A20" s="13">
        <v>2018</v>
      </c>
      <c r="B20" s="45">
        <v>1986789</v>
      </c>
      <c r="C20" s="44">
        <v>11602463</v>
      </c>
      <c r="D20" s="43">
        <v>763168</v>
      </c>
      <c r="E20" s="12">
        <f t="shared" si="0"/>
        <v>14352420</v>
      </c>
      <c r="F20" s="48">
        <f t="shared" si="1"/>
        <v>0.94682652820918001</v>
      </c>
      <c r="G20" s="2"/>
      <c r="H20" s="64" t="s">
        <v>52</v>
      </c>
      <c r="I20" s="64"/>
      <c r="J20" s="64"/>
      <c r="K20" s="64"/>
    </row>
    <row r="21" spans="1:14" ht="15" customHeight="1" x14ac:dyDescent="0.25">
      <c r="A21" s="127" t="s">
        <v>8</v>
      </c>
      <c r="B21" s="128">
        <v>2007764</v>
      </c>
      <c r="C21" s="129">
        <v>11766795</v>
      </c>
      <c r="D21" s="130">
        <v>767183</v>
      </c>
      <c r="E21" s="132">
        <f t="shared" si="0"/>
        <v>14541742</v>
      </c>
      <c r="F21" s="48">
        <f t="shared" si="1"/>
        <v>0.94724270310943492</v>
      </c>
      <c r="G21" s="2"/>
      <c r="H21" s="209" t="s">
        <v>50</v>
      </c>
      <c r="I21" s="209"/>
      <c r="J21" s="209"/>
      <c r="K21" s="209"/>
      <c r="L21" s="209"/>
      <c r="M21" s="209"/>
      <c r="N21" s="209"/>
    </row>
    <row r="22" spans="1:14" ht="9.75" customHeight="1" x14ac:dyDescent="0.25">
      <c r="A22" s="13"/>
      <c r="B22" s="45"/>
      <c r="C22" s="44"/>
      <c r="D22" s="43"/>
      <c r="E22" s="12"/>
      <c r="F22" s="48"/>
      <c r="G22" s="2"/>
      <c r="H22" s="209"/>
      <c r="I22" s="209"/>
      <c r="J22" s="209"/>
      <c r="K22" s="209"/>
      <c r="L22" s="209"/>
      <c r="M22" s="209"/>
      <c r="N22" s="209"/>
    </row>
    <row r="23" spans="1:14" ht="15" customHeight="1" x14ac:dyDescent="0.25">
      <c r="A23" s="127" t="s">
        <v>8</v>
      </c>
      <c r="B23" s="128">
        <v>2072224</v>
      </c>
      <c r="C23" s="129">
        <v>11867459</v>
      </c>
      <c r="D23" s="130">
        <v>771154</v>
      </c>
      <c r="E23" s="132">
        <f>SUM(B23:D23)</f>
        <v>14710837</v>
      </c>
      <c r="F23" s="48">
        <f t="shared" si="1"/>
        <v>0.94757918940982078</v>
      </c>
      <c r="G23" s="2"/>
      <c r="H23" s="209" t="s">
        <v>51</v>
      </c>
      <c r="I23" s="209"/>
      <c r="J23" s="209"/>
      <c r="K23" s="209"/>
      <c r="L23" s="209"/>
      <c r="M23" s="209"/>
      <c r="N23" s="209"/>
    </row>
    <row r="24" spans="1:14" x14ac:dyDescent="0.25">
      <c r="A24" s="13">
        <v>2020</v>
      </c>
      <c r="B24" s="45">
        <v>2076541</v>
      </c>
      <c r="C24" s="44">
        <v>11953256</v>
      </c>
      <c r="D24" s="43">
        <v>720891</v>
      </c>
      <c r="E24" s="12">
        <f>SUM(B24:D24)</f>
        <v>14750688</v>
      </c>
      <c r="F24" s="48">
        <f t="shared" si="1"/>
        <v>0.95112831347256477</v>
      </c>
      <c r="G24" s="2"/>
    </row>
    <row r="25" spans="1:14" x14ac:dyDescent="0.25">
      <c r="A25" s="127">
        <v>2021</v>
      </c>
      <c r="B25" s="128">
        <v>2086972</v>
      </c>
      <c r="C25" s="131">
        <v>12089201</v>
      </c>
      <c r="D25" s="131">
        <v>708385</v>
      </c>
      <c r="E25" s="133">
        <f>SUM(B25:D25)</f>
        <v>14884558</v>
      </c>
      <c r="F25" s="48">
        <f t="shared" si="1"/>
        <v>0.95240805941298357</v>
      </c>
      <c r="G25" s="2"/>
    </row>
    <row r="26" spans="1:14" x14ac:dyDescent="0.25">
      <c r="A26" s="73">
        <v>2022</v>
      </c>
      <c r="B26" s="74">
        <v>2091984</v>
      </c>
      <c r="C26" s="75">
        <v>12263793</v>
      </c>
      <c r="D26" s="75">
        <v>693394</v>
      </c>
      <c r="E26" s="138">
        <f>SUM(B26:D26)</f>
        <v>15049171</v>
      </c>
      <c r="F26" s="48">
        <f t="shared" si="1"/>
        <v>0.95392477100565876</v>
      </c>
      <c r="G26" s="2"/>
      <c r="H26" s="62"/>
    </row>
    <row r="27" spans="1:14" x14ac:dyDescent="0.25">
      <c r="A27" s="134">
        <v>2023</v>
      </c>
      <c r="B27" s="135">
        <v>2110850</v>
      </c>
      <c r="C27" s="136">
        <v>12454820</v>
      </c>
      <c r="D27" s="137">
        <v>686269</v>
      </c>
      <c r="E27" s="137">
        <f>SUM(B27:D27)</f>
        <v>15251939</v>
      </c>
      <c r="F27" s="48">
        <f t="shared" si="1"/>
        <v>0.95500447516869824</v>
      </c>
      <c r="G27" s="2"/>
      <c r="H27" s="62"/>
    </row>
    <row r="28" spans="1:14" ht="19.5" customHeight="1" x14ac:dyDescent="0.25">
      <c r="A28" s="212" t="s">
        <v>52</v>
      </c>
      <c r="B28" s="212"/>
      <c r="C28" s="212"/>
      <c r="D28" s="212"/>
    </row>
    <row r="29" spans="1:14" ht="22.5" customHeight="1" x14ac:dyDescent="0.25">
      <c r="A29" s="209" t="s">
        <v>50</v>
      </c>
      <c r="B29" s="209"/>
      <c r="C29" s="209"/>
      <c r="D29" s="209"/>
      <c r="E29" s="209"/>
    </row>
    <row r="30" spans="1:14" ht="26.25" customHeight="1" x14ac:dyDescent="0.25">
      <c r="A30" s="209" t="s">
        <v>51</v>
      </c>
      <c r="B30" s="209"/>
      <c r="C30" s="209"/>
      <c r="D30" s="209"/>
      <c r="E30" s="209"/>
    </row>
    <row r="31" spans="1:14" x14ac:dyDescent="0.25">
      <c r="A31" s="210" t="s">
        <v>39</v>
      </c>
      <c r="B31" s="210"/>
      <c r="C31" s="210"/>
      <c r="D31" s="210"/>
      <c r="E31" s="210"/>
    </row>
    <row r="32" spans="1:14" ht="45" x14ac:dyDescent="0.25">
      <c r="A32" s="139"/>
      <c r="B32" s="125" t="s">
        <v>10</v>
      </c>
      <c r="C32" s="126" t="s">
        <v>9</v>
      </c>
      <c r="D32" s="126" t="s">
        <v>12</v>
      </c>
      <c r="E32" s="126" t="s">
        <v>27</v>
      </c>
    </row>
    <row r="33" spans="1:5" x14ac:dyDescent="0.25">
      <c r="A33" s="49" t="s">
        <v>62</v>
      </c>
      <c r="B33" s="63">
        <f>B27/B5-1</f>
        <v>0.40543718461139999</v>
      </c>
      <c r="C33" s="63">
        <f>C25/C5-1</f>
        <v>0.49422522268084679</v>
      </c>
      <c r="D33" s="63">
        <f>D27/D5-1</f>
        <v>-0.1615425967330083</v>
      </c>
      <c r="E33" s="63">
        <f>E27/E5-1</f>
        <v>0.46497999908174248</v>
      </c>
    </row>
  </sheetData>
  <mergeCells count="8">
    <mergeCell ref="H2:O2"/>
    <mergeCell ref="H21:N22"/>
    <mergeCell ref="H23:N23"/>
    <mergeCell ref="A31:E31"/>
    <mergeCell ref="A1:E1"/>
    <mergeCell ref="A28:D28"/>
    <mergeCell ref="A29:E29"/>
    <mergeCell ref="A30:E30"/>
  </mergeCells>
  <pageMargins left="0.7" right="0.7" top="0.75" bottom="0.75" header="0.3" footer="0.3"/>
  <pageSetup paperSize="9" orientation="portrait" verticalDpi="0" r:id="rId1"/>
  <ignoredErrors>
    <ignoredError sqref="C33" formula="1"/>
    <ignoredError sqref="E3:E2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3F550-EAD8-4342-A835-E2370D4D1D5B}">
  <dimension ref="A1:H20"/>
  <sheetViews>
    <sheetView workbookViewId="0">
      <selection activeCell="F3" sqref="F3"/>
    </sheetView>
  </sheetViews>
  <sheetFormatPr baseColWidth="10" defaultColWidth="11.5703125" defaultRowHeight="15" x14ac:dyDescent="0.25"/>
  <cols>
    <col min="1" max="1" width="30.42578125" style="1" customWidth="1"/>
    <col min="2" max="4" width="15.7109375" style="1" customWidth="1"/>
    <col min="5" max="5" width="11.5703125" style="1"/>
    <col min="6" max="6" width="12" style="1" bestFit="1" customWidth="1"/>
    <col min="7" max="16384" width="11.5703125" style="1"/>
  </cols>
  <sheetData>
    <row r="1" spans="1:8" ht="18.75" x14ac:dyDescent="0.3">
      <c r="A1" s="213" t="s">
        <v>61</v>
      </c>
      <c r="B1" s="213"/>
      <c r="C1" s="213"/>
      <c r="D1" s="213"/>
    </row>
    <row r="2" spans="1:8" x14ac:dyDescent="0.25">
      <c r="B2" s="97" t="s">
        <v>0</v>
      </c>
      <c r="C2" s="98" t="s">
        <v>1</v>
      </c>
      <c r="D2" s="99" t="s">
        <v>2</v>
      </c>
    </row>
    <row r="3" spans="1:8" x14ac:dyDescent="0.25">
      <c r="A3" s="92" t="s">
        <v>3</v>
      </c>
      <c r="B3" s="80">
        <v>6692761</v>
      </c>
      <c r="C3" s="81">
        <v>7872909</v>
      </c>
      <c r="D3" s="82">
        <f>SUM(B3:C3)</f>
        <v>14565670</v>
      </c>
      <c r="E3" s="2"/>
    </row>
    <row r="4" spans="1:8" x14ac:dyDescent="0.25">
      <c r="A4" s="93" t="s">
        <v>5</v>
      </c>
      <c r="B4" s="9">
        <v>6492975</v>
      </c>
      <c r="C4" s="10">
        <v>5961845</v>
      </c>
      <c r="D4" s="11">
        <f>SUM(B4:C4)</f>
        <v>12454820</v>
      </c>
      <c r="E4" s="2"/>
    </row>
    <row r="5" spans="1:8" x14ac:dyDescent="0.25">
      <c r="A5" s="94" t="s">
        <v>7</v>
      </c>
      <c r="B5" s="83">
        <f>B3/B9</f>
        <v>0.99538696845731667</v>
      </c>
      <c r="C5" s="84">
        <f t="shared" ref="C5:D5" si="0">C3/C9</f>
        <v>0.92316608469281947</v>
      </c>
      <c r="D5" s="85">
        <f t="shared" si="0"/>
        <v>0.95500447516869824</v>
      </c>
      <c r="E5" s="2"/>
    </row>
    <row r="6" spans="1:8" x14ac:dyDescent="0.25">
      <c r="A6" s="95" t="s">
        <v>4</v>
      </c>
      <c r="B6" s="3">
        <v>230803</v>
      </c>
      <c r="C6" s="4">
        <v>2566316</v>
      </c>
      <c r="D6" s="5">
        <f>SUM(B6:C6)</f>
        <v>2797119</v>
      </c>
      <c r="E6" s="2"/>
    </row>
    <row r="7" spans="1:8" x14ac:dyDescent="0.25">
      <c r="A7" s="93" t="s">
        <v>6</v>
      </c>
      <c r="B7" s="86">
        <v>31017</v>
      </c>
      <c r="C7" s="87">
        <v>655252</v>
      </c>
      <c r="D7" s="88">
        <f>SUM(B7:C7)</f>
        <v>686269</v>
      </c>
      <c r="E7" s="2"/>
    </row>
    <row r="8" spans="1:8" x14ac:dyDescent="0.25">
      <c r="A8" s="94" t="s">
        <v>7</v>
      </c>
      <c r="B8" s="6">
        <f>B6/B9</f>
        <v>3.4326386147787748E-2</v>
      </c>
      <c r="C8" s="7">
        <f t="shared" ref="C8:D8" si="1">C6/C9</f>
        <v>0.30092255528477946</v>
      </c>
      <c r="D8" s="8">
        <f t="shared" si="1"/>
        <v>0.18339432120729043</v>
      </c>
      <c r="E8" s="2"/>
    </row>
    <row r="9" spans="1:8" x14ac:dyDescent="0.25">
      <c r="A9" s="96" t="s">
        <v>2</v>
      </c>
      <c r="B9" s="89">
        <f>B3+B7</f>
        <v>6723778</v>
      </c>
      <c r="C9" s="90">
        <f>C3+C7</f>
        <v>8528161</v>
      </c>
      <c r="D9" s="91">
        <f>D3+D7</f>
        <v>15251939</v>
      </c>
      <c r="E9" s="2"/>
      <c r="G9" s="62"/>
      <c r="H9" s="62"/>
    </row>
    <row r="10" spans="1:8" x14ac:dyDescent="0.25">
      <c r="A10" s="42" t="s">
        <v>53</v>
      </c>
      <c r="B10" s="2"/>
      <c r="C10" s="2"/>
      <c r="D10" s="2"/>
      <c r="E10" s="2"/>
    </row>
    <row r="11" spans="1:8" x14ac:dyDescent="0.25">
      <c r="A11" s="1" t="s">
        <v>54</v>
      </c>
      <c r="B11" s="2"/>
      <c r="C11" s="2"/>
      <c r="D11" s="2"/>
      <c r="E11" s="2"/>
    </row>
    <row r="12" spans="1:8" x14ac:dyDescent="0.25">
      <c r="B12" s="2"/>
      <c r="C12" s="2"/>
      <c r="D12" s="2"/>
      <c r="E12" s="2"/>
    </row>
    <row r="13" spans="1:8" x14ac:dyDescent="0.25">
      <c r="B13" s="2"/>
      <c r="C13" s="2"/>
      <c r="D13" s="2"/>
      <c r="E13" s="2"/>
    </row>
    <row r="14" spans="1:8" x14ac:dyDescent="0.25">
      <c r="B14" s="62"/>
      <c r="C14" s="62"/>
      <c r="D14" s="62"/>
      <c r="E14" s="2"/>
    </row>
    <row r="15" spans="1:8" x14ac:dyDescent="0.25">
      <c r="B15" s="2"/>
      <c r="C15" s="2"/>
      <c r="D15" s="2"/>
      <c r="E15" s="2"/>
    </row>
    <row r="16" spans="1:8" x14ac:dyDescent="0.25">
      <c r="B16" s="2"/>
      <c r="C16" s="2"/>
      <c r="D16" s="2"/>
      <c r="E16" s="2"/>
    </row>
    <row r="17" spans="2:5" x14ac:dyDescent="0.25">
      <c r="B17" s="2"/>
      <c r="C17" s="2"/>
      <c r="D17" s="2"/>
      <c r="E17" s="2"/>
    </row>
    <row r="18" spans="2:5" x14ac:dyDescent="0.25">
      <c r="B18" s="2"/>
      <c r="C18" s="2"/>
      <c r="D18" s="2"/>
      <c r="E18" s="2"/>
    </row>
    <row r="19" spans="2:5" x14ac:dyDescent="0.25">
      <c r="B19" s="2"/>
      <c r="C19" s="2"/>
      <c r="D19" s="2"/>
      <c r="E19" s="2"/>
    </row>
    <row r="20" spans="2:5" x14ac:dyDescent="0.25">
      <c r="B20" s="2"/>
      <c r="C20" s="2"/>
      <c r="D20" s="2"/>
      <c r="E20" s="2"/>
    </row>
  </sheetData>
  <mergeCells count="1">
    <mergeCell ref="A1:D1"/>
  </mergeCells>
  <pageMargins left="0.7" right="0.7" top="0.75" bottom="0.75" header="0.3" footer="0.3"/>
  <pageSetup paperSize="9" orientation="portrait" verticalDpi="0" r:id="rId1"/>
  <ignoredErrors>
    <ignoredError sqref="D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D8528-F26C-46F7-9A4D-FC56407ED95F}">
  <dimension ref="A1:N34"/>
  <sheetViews>
    <sheetView showGridLines="0" workbookViewId="0">
      <selection activeCell="D27" sqref="D27"/>
    </sheetView>
  </sheetViews>
  <sheetFormatPr baseColWidth="10" defaultRowHeight="15" x14ac:dyDescent="0.25"/>
  <cols>
    <col min="2" max="4" width="19.7109375" customWidth="1"/>
    <col min="5" max="5" width="12" bestFit="1" customWidth="1"/>
  </cols>
  <sheetData>
    <row r="1" spans="1:14" s="1" customFormat="1" ht="52.5" customHeight="1" x14ac:dyDescent="0.25">
      <c r="A1" s="216" t="s">
        <v>60</v>
      </c>
      <c r="B1" s="216"/>
      <c r="C1" s="216"/>
      <c r="D1" s="216"/>
    </row>
    <row r="2" spans="1:14" s="1" customFormat="1" ht="45" x14ac:dyDescent="0.25">
      <c r="A2" s="124">
        <v>44926</v>
      </c>
      <c r="B2" s="140" t="s">
        <v>11</v>
      </c>
      <c r="C2" s="140" t="s">
        <v>36</v>
      </c>
      <c r="D2" s="140" t="s">
        <v>34</v>
      </c>
      <c r="F2" s="215" t="s">
        <v>41</v>
      </c>
      <c r="G2" s="215"/>
      <c r="H2" s="215"/>
      <c r="I2" s="215"/>
      <c r="J2" s="215"/>
      <c r="K2" s="215"/>
      <c r="L2" s="215"/>
      <c r="M2" s="215"/>
      <c r="N2" s="215"/>
    </row>
    <row r="3" spans="1:14" s="1" customFormat="1" x14ac:dyDescent="0.25">
      <c r="A3" s="127">
        <v>2001</v>
      </c>
      <c r="B3" s="141">
        <v>1436558</v>
      </c>
      <c r="C3" s="142">
        <v>7822073</v>
      </c>
      <c r="D3" s="143">
        <f t="shared" ref="D3:D21" si="0">SUM(B3:C3)</f>
        <v>9258631</v>
      </c>
    </row>
    <row r="4" spans="1:14" s="1" customFormat="1" x14ac:dyDescent="0.25">
      <c r="A4" s="13">
        <v>2002</v>
      </c>
      <c r="B4" s="15">
        <v>1472125</v>
      </c>
      <c r="C4" s="16">
        <v>7958011</v>
      </c>
      <c r="D4" s="17">
        <f t="shared" si="0"/>
        <v>9430136</v>
      </c>
    </row>
    <row r="5" spans="1:14" s="1" customFormat="1" x14ac:dyDescent="0.25">
      <c r="A5" s="127">
        <v>2003</v>
      </c>
      <c r="B5" s="141">
        <v>1501917</v>
      </c>
      <c r="C5" s="142">
        <v>8090615</v>
      </c>
      <c r="D5" s="144">
        <f t="shared" si="0"/>
        <v>9592532</v>
      </c>
    </row>
    <row r="6" spans="1:14" s="1" customFormat="1" x14ac:dyDescent="0.25">
      <c r="A6" s="13">
        <v>2004</v>
      </c>
      <c r="B6" s="15">
        <v>1541608</v>
      </c>
      <c r="C6" s="16">
        <v>8378933</v>
      </c>
      <c r="D6" s="17">
        <f t="shared" si="0"/>
        <v>9920541</v>
      </c>
      <c r="E6" s="62"/>
    </row>
    <row r="7" spans="1:14" s="1" customFormat="1" x14ac:dyDescent="0.25">
      <c r="A7" s="127">
        <v>2005</v>
      </c>
      <c r="B7" s="141">
        <v>1577064</v>
      </c>
      <c r="C7" s="142">
        <v>8633192</v>
      </c>
      <c r="D7" s="144">
        <f t="shared" si="0"/>
        <v>10210256</v>
      </c>
    </row>
    <row r="8" spans="1:14" s="1" customFormat="1" x14ac:dyDescent="0.25">
      <c r="A8" s="13">
        <v>2006</v>
      </c>
      <c r="B8" s="15">
        <v>1618730</v>
      </c>
      <c r="C8" s="16">
        <v>8960239</v>
      </c>
      <c r="D8" s="17">
        <f t="shared" si="0"/>
        <v>10578969</v>
      </c>
    </row>
    <row r="9" spans="1:14" s="1" customFormat="1" x14ac:dyDescent="0.25">
      <c r="A9" s="127">
        <v>2007</v>
      </c>
      <c r="B9" s="141">
        <v>1664730</v>
      </c>
      <c r="C9" s="142">
        <v>9311730</v>
      </c>
      <c r="D9" s="144">
        <f t="shared" si="0"/>
        <v>10976460</v>
      </c>
    </row>
    <row r="10" spans="1:14" s="1" customFormat="1" x14ac:dyDescent="0.25">
      <c r="A10" s="13">
        <v>2008</v>
      </c>
      <c r="B10" s="15">
        <v>1707339</v>
      </c>
      <c r="C10" s="16">
        <v>9655923</v>
      </c>
      <c r="D10" s="17">
        <f t="shared" si="0"/>
        <v>11363262</v>
      </c>
      <c r="E10" s="62"/>
    </row>
    <row r="11" spans="1:14" s="1" customFormat="1" x14ac:dyDescent="0.25">
      <c r="A11" s="127">
        <v>2009</v>
      </c>
      <c r="B11" s="141">
        <v>1755540</v>
      </c>
      <c r="C11" s="142">
        <v>9922739</v>
      </c>
      <c r="D11" s="144">
        <f t="shared" si="0"/>
        <v>11678279</v>
      </c>
    </row>
    <row r="12" spans="1:14" s="1" customFormat="1" x14ac:dyDescent="0.25">
      <c r="A12" s="13">
        <v>2010</v>
      </c>
      <c r="B12" s="15">
        <v>1796617</v>
      </c>
      <c r="C12" s="16">
        <v>10219521</v>
      </c>
      <c r="D12" s="17">
        <f t="shared" si="0"/>
        <v>12016138</v>
      </c>
    </row>
    <row r="13" spans="1:14" s="1" customFormat="1" x14ac:dyDescent="0.25">
      <c r="A13" s="127">
        <v>2011</v>
      </c>
      <c r="B13" s="141">
        <v>1834917</v>
      </c>
      <c r="C13" s="142">
        <v>10404462</v>
      </c>
      <c r="D13" s="144">
        <f t="shared" si="0"/>
        <v>12239379</v>
      </c>
    </row>
    <row r="14" spans="1:14" s="1" customFormat="1" x14ac:dyDescent="0.25">
      <c r="A14" s="13">
        <v>2012</v>
      </c>
      <c r="B14" s="15">
        <v>1859952</v>
      </c>
      <c r="C14" s="16">
        <v>10518452</v>
      </c>
      <c r="D14" s="17">
        <f t="shared" si="0"/>
        <v>12378404</v>
      </c>
      <c r="E14" s="62"/>
    </row>
    <row r="15" spans="1:14" s="1" customFormat="1" x14ac:dyDescent="0.25">
      <c r="A15" s="127">
        <v>2013</v>
      </c>
      <c r="B15" s="141">
        <v>1888587</v>
      </c>
      <c r="C15" s="142">
        <v>10765808</v>
      </c>
      <c r="D15" s="144">
        <f t="shared" si="0"/>
        <v>12654395</v>
      </c>
    </row>
    <row r="16" spans="1:14" s="1" customFormat="1" x14ac:dyDescent="0.25">
      <c r="A16" s="13">
        <v>2014</v>
      </c>
      <c r="B16" s="15">
        <v>1909526</v>
      </c>
      <c r="C16" s="16">
        <v>10952013</v>
      </c>
      <c r="D16" s="17">
        <f t="shared" si="0"/>
        <v>12861539</v>
      </c>
    </row>
    <row r="17" spans="1:13" s="1" customFormat="1" x14ac:dyDescent="0.25">
      <c r="A17" s="127">
        <v>2015</v>
      </c>
      <c r="B17" s="141">
        <v>1932700</v>
      </c>
      <c r="C17" s="142">
        <v>11108356</v>
      </c>
      <c r="D17" s="144">
        <f t="shared" si="0"/>
        <v>13041056</v>
      </c>
    </row>
    <row r="18" spans="1:13" s="1" customFormat="1" x14ac:dyDescent="0.25">
      <c r="A18" s="13">
        <v>2016</v>
      </c>
      <c r="B18" s="15">
        <v>1954740</v>
      </c>
      <c r="C18" s="16">
        <v>11269016</v>
      </c>
      <c r="D18" s="17">
        <f t="shared" si="0"/>
        <v>13223756</v>
      </c>
      <c r="E18" s="62"/>
      <c r="G18" s="46" t="s">
        <v>52</v>
      </c>
      <c r="H18" s="46"/>
      <c r="I18" s="46"/>
      <c r="J18" s="46"/>
      <c r="K18" s="65"/>
      <c r="L18" s="65"/>
      <c r="M18" s="65"/>
    </row>
    <row r="19" spans="1:13" s="1" customFormat="1" ht="15" customHeight="1" x14ac:dyDescent="0.25">
      <c r="A19" s="127">
        <v>2017</v>
      </c>
      <c r="B19" s="141">
        <v>1968814</v>
      </c>
      <c r="C19" s="142">
        <v>11410927</v>
      </c>
      <c r="D19" s="144">
        <f t="shared" si="0"/>
        <v>13379741</v>
      </c>
      <c r="G19" s="209" t="s">
        <v>50</v>
      </c>
      <c r="H19" s="209"/>
      <c r="I19" s="209"/>
      <c r="J19" s="209"/>
      <c r="K19" s="209"/>
      <c r="L19" s="209"/>
      <c r="M19" s="209"/>
    </row>
    <row r="20" spans="1:13" s="1" customFormat="1" x14ac:dyDescent="0.25">
      <c r="A20" s="13">
        <v>2018</v>
      </c>
      <c r="B20" s="15">
        <v>1986789</v>
      </c>
      <c r="C20" s="16">
        <v>11602463</v>
      </c>
      <c r="D20" s="17">
        <f t="shared" si="0"/>
        <v>13589252</v>
      </c>
      <c r="G20" s="209"/>
      <c r="H20" s="209"/>
      <c r="I20" s="209"/>
      <c r="J20" s="209"/>
      <c r="K20" s="209"/>
      <c r="L20" s="209"/>
      <c r="M20" s="209"/>
    </row>
    <row r="21" spans="1:13" s="1" customFormat="1" ht="15" customHeight="1" x14ac:dyDescent="0.25">
      <c r="A21" s="127" t="s">
        <v>8</v>
      </c>
      <c r="B21" s="141">
        <v>2007764</v>
      </c>
      <c r="C21" s="142">
        <v>11766795</v>
      </c>
      <c r="D21" s="144">
        <f t="shared" si="0"/>
        <v>13774559</v>
      </c>
      <c r="G21" s="209" t="s">
        <v>51</v>
      </c>
      <c r="H21" s="209"/>
      <c r="I21" s="209"/>
      <c r="J21" s="209"/>
      <c r="K21" s="209"/>
      <c r="L21" s="209"/>
      <c r="M21" s="209"/>
    </row>
    <row r="22" spans="1:13" s="1" customFormat="1" x14ac:dyDescent="0.25">
      <c r="A22" s="13"/>
      <c r="B22" s="15"/>
      <c r="C22" s="16"/>
      <c r="D22" s="17"/>
      <c r="E22" s="62"/>
      <c r="G22" s="209"/>
      <c r="H22" s="209"/>
      <c r="I22" s="209"/>
      <c r="J22" s="209"/>
      <c r="K22" s="209"/>
      <c r="L22" s="209"/>
      <c r="M22" s="209"/>
    </row>
    <row r="23" spans="1:13" s="1" customFormat="1" x14ac:dyDescent="0.25">
      <c r="A23" s="127" t="s">
        <v>8</v>
      </c>
      <c r="B23" s="141">
        <v>2072224</v>
      </c>
      <c r="C23" s="142">
        <v>11867459</v>
      </c>
      <c r="D23" s="143">
        <f>SUM(B23:C23)</f>
        <v>13939683</v>
      </c>
    </row>
    <row r="24" spans="1:13" s="1" customFormat="1" x14ac:dyDescent="0.25">
      <c r="A24" s="13">
        <v>2020</v>
      </c>
      <c r="B24" s="15">
        <v>2076541</v>
      </c>
      <c r="C24" s="16">
        <v>11953256</v>
      </c>
      <c r="D24" s="18">
        <f>SUM(B24:C24)</f>
        <v>14029797</v>
      </c>
    </row>
    <row r="25" spans="1:13" s="1" customFormat="1" x14ac:dyDescent="0.25">
      <c r="A25" s="127">
        <v>2021</v>
      </c>
      <c r="B25" s="141">
        <v>2086972</v>
      </c>
      <c r="C25" s="145">
        <v>12089201</v>
      </c>
      <c r="D25" s="143">
        <f>SUM(B25:C25)</f>
        <v>14176173</v>
      </c>
    </row>
    <row r="26" spans="1:13" s="1" customFormat="1" x14ac:dyDescent="0.25">
      <c r="A26" s="73">
        <v>2022</v>
      </c>
      <c r="B26" s="77">
        <v>2091984</v>
      </c>
      <c r="C26" s="76">
        <v>12263793</v>
      </c>
      <c r="D26" s="78">
        <f>SUM(B26:C26)</f>
        <v>14355777</v>
      </c>
      <c r="E26" s="62"/>
      <c r="F26" s="62"/>
      <c r="G26" s="62"/>
    </row>
    <row r="27" spans="1:13" s="1" customFormat="1" x14ac:dyDescent="0.25">
      <c r="A27" s="146">
        <v>2023</v>
      </c>
      <c r="B27" s="147">
        <v>2110850</v>
      </c>
      <c r="C27" s="148">
        <v>12454820</v>
      </c>
      <c r="D27" s="143">
        <f>SUM(B27:C27)</f>
        <v>14565670</v>
      </c>
      <c r="F27" s="62"/>
      <c r="G27" s="62"/>
    </row>
    <row r="28" spans="1:13" x14ac:dyDescent="0.25">
      <c r="A28" s="212" t="s">
        <v>52</v>
      </c>
      <c r="B28" s="212"/>
      <c r="C28" s="212"/>
      <c r="D28" s="212"/>
    </row>
    <row r="29" spans="1:13" ht="27.75" customHeight="1" x14ac:dyDescent="0.25">
      <c r="A29" s="209" t="s">
        <v>50</v>
      </c>
      <c r="B29" s="209"/>
      <c r="C29" s="209"/>
      <c r="D29" s="209"/>
    </row>
    <row r="30" spans="1:13" ht="27" customHeight="1" x14ac:dyDescent="0.25">
      <c r="A30" s="209" t="s">
        <v>51</v>
      </c>
      <c r="B30" s="209"/>
      <c r="C30" s="209"/>
      <c r="D30" s="209"/>
    </row>
    <row r="32" spans="1:13" x14ac:dyDescent="0.25">
      <c r="A32" s="214" t="s">
        <v>39</v>
      </c>
      <c r="B32" s="214"/>
      <c r="C32" s="214"/>
      <c r="D32" s="214"/>
    </row>
    <row r="33" spans="1:4" ht="45" x14ac:dyDescent="0.25">
      <c r="A33" s="139"/>
      <c r="B33" s="140" t="s">
        <v>11</v>
      </c>
      <c r="C33" s="140" t="s">
        <v>36</v>
      </c>
      <c r="D33" s="140" t="s">
        <v>34</v>
      </c>
    </row>
    <row r="34" spans="1:4" x14ac:dyDescent="0.25">
      <c r="A34" s="49" t="s">
        <v>62</v>
      </c>
      <c r="B34" s="63">
        <f>B27/B5-1</f>
        <v>0.40543718461139999</v>
      </c>
      <c r="C34" s="63">
        <f>C27/C5-1</f>
        <v>0.5394157304481797</v>
      </c>
      <c r="D34" s="63">
        <f>D27/D5-1</f>
        <v>0.51843851029113064</v>
      </c>
    </row>
  </sheetData>
  <mergeCells count="8">
    <mergeCell ref="A1:D1"/>
    <mergeCell ref="A28:D28"/>
    <mergeCell ref="A29:D29"/>
    <mergeCell ref="A30:D30"/>
    <mergeCell ref="A32:D32"/>
    <mergeCell ref="F2:N2"/>
    <mergeCell ref="G19:M20"/>
    <mergeCell ref="G21:M22"/>
  </mergeCells>
  <pageMargins left="0.7" right="0.7" top="0.75" bottom="0.75" header="0.3" footer="0.3"/>
  <pageSetup paperSize="9" orientation="portrait" verticalDpi="0" r:id="rId1"/>
  <ignoredErrors>
    <ignoredError sqref="D3:D20 D24:D27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B6CC6-93C4-4EF4-BF37-AA53AD5896E3}">
  <dimension ref="A2:E11"/>
  <sheetViews>
    <sheetView workbookViewId="0">
      <selection activeCell="F18" sqref="F18"/>
    </sheetView>
  </sheetViews>
  <sheetFormatPr baseColWidth="10" defaultColWidth="11.5703125" defaultRowHeight="15" x14ac:dyDescent="0.25"/>
  <cols>
    <col min="1" max="1" width="33.85546875" style="34" customWidth="1"/>
    <col min="2" max="5" width="15.7109375" style="34" customWidth="1"/>
    <col min="6" max="16384" width="11.5703125" style="34"/>
  </cols>
  <sheetData>
    <row r="2" spans="1:5" ht="24.6" customHeight="1" x14ac:dyDescent="0.25">
      <c r="A2" s="217" t="s">
        <v>63</v>
      </c>
      <c r="B2" s="217"/>
      <c r="C2" s="217"/>
      <c r="D2" s="217"/>
      <c r="E2" s="217"/>
    </row>
    <row r="3" spans="1:5" ht="45" x14ac:dyDescent="0.25">
      <c r="A3" s="71"/>
      <c r="B3" s="97" t="s">
        <v>0</v>
      </c>
      <c r="C3" s="98" t="s">
        <v>1</v>
      </c>
      <c r="D3" s="99" t="s">
        <v>2</v>
      </c>
      <c r="E3" s="108" t="s">
        <v>21</v>
      </c>
    </row>
    <row r="4" spans="1:5" ht="17.100000000000001" customHeight="1" x14ac:dyDescent="0.25">
      <c r="A4" s="109" t="s">
        <v>22</v>
      </c>
      <c r="B4" s="100">
        <v>5889082</v>
      </c>
      <c r="C4" s="101">
        <v>6543939</v>
      </c>
      <c r="D4" s="102">
        <f>SUM(B4:C4)</f>
        <v>12433021</v>
      </c>
      <c r="E4" s="103">
        <f>D4/$D$8</f>
        <v>0.85358387221459775</v>
      </c>
    </row>
    <row r="5" spans="1:5" ht="17.100000000000001" customHeight="1" x14ac:dyDescent="0.25">
      <c r="A5" s="110" t="s">
        <v>23</v>
      </c>
      <c r="B5" s="35">
        <v>380721</v>
      </c>
      <c r="C5" s="36">
        <v>519614</v>
      </c>
      <c r="D5" s="37">
        <f t="shared" ref="D5:D6" si="0">SUM(B5:C5)</f>
        <v>900335</v>
      </c>
      <c r="E5" s="38">
        <f>D5/$D$8</f>
        <v>6.1812123987430717E-2</v>
      </c>
    </row>
    <row r="6" spans="1:5" ht="17.100000000000001" customHeight="1" x14ac:dyDescent="0.25">
      <c r="A6" s="110" t="s">
        <v>24</v>
      </c>
      <c r="B6" s="100">
        <v>422935</v>
      </c>
      <c r="C6" s="101">
        <v>809110</v>
      </c>
      <c r="D6" s="102">
        <f t="shared" si="0"/>
        <v>1232045</v>
      </c>
      <c r="E6" s="103">
        <f t="shared" ref="E6:E8" si="1">D6/$D$8</f>
        <v>8.4585535715143892E-2</v>
      </c>
    </row>
    <row r="7" spans="1:5" ht="17.100000000000001" customHeight="1" x14ac:dyDescent="0.25">
      <c r="A7" s="110" t="s">
        <v>25</v>
      </c>
      <c r="B7" s="35">
        <v>23</v>
      </c>
      <c r="C7" s="36">
        <v>246</v>
      </c>
      <c r="D7" s="37">
        <v>269</v>
      </c>
      <c r="E7" s="39">
        <f>D7/$D$8</f>
        <v>1.8468082827635118E-5</v>
      </c>
    </row>
    <row r="8" spans="1:5" ht="17.100000000000001" customHeight="1" x14ac:dyDescent="0.25">
      <c r="A8" s="111" t="s">
        <v>26</v>
      </c>
      <c r="B8" s="104">
        <f>SUM(B4:B7)</f>
        <v>6692761</v>
      </c>
      <c r="C8" s="105">
        <f>SUM(C4:C7)</f>
        <v>7872909</v>
      </c>
      <c r="D8" s="106">
        <f>SUM(D4:D7)</f>
        <v>14565670</v>
      </c>
      <c r="E8" s="107">
        <f t="shared" si="1"/>
        <v>1</v>
      </c>
    </row>
    <row r="9" spans="1:5" x14ac:dyDescent="0.25">
      <c r="A9" s="41" t="s">
        <v>53</v>
      </c>
    </row>
    <row r="10" spans="1:5" x14ac:dyDescent="0.25">
      <c r="A10" s="1" t="s">
        <v>55</v>
      </c>
    </row>
    <row r="11" spans="1:5" x14ac:dyDescent="0.25">
      <c r="D11" s="40"/>
    </row>
  </sheetData>
  <mergeCells count="1">
    <mergeCell ref="A2:E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9B79E-6E63-4302-AA25-0C1EACA14C11}">
  <dimension ref="A1:U62"/>
  <sheetViews>
    <sheetView showGridLines="0" topLeftCell="E1" workbookViewId="0">
      <selection activeCell="Q27" sqref="Q27:U27"/>
    </sheetView>
  </sheetViews>
  <sheetFormatPr baseColWidth="10" defaultColWidth="11.42578125" defaultRowHeight="15" x14ac:dyDescent="0.25"/>
  <cols>
    <col min="1" max="2" width="11.42578125" style="1"/>
    <col min="3" max="7" width="19.7109375" style="1" customWidth="1"/>
    <col min="8" max="8" width="11.42578125" style="1" customWidth="1"/>
    <col min="9" max="11" width="12" style="1" bestFit="1" customWidth="1"/>
    <col min="12" max="16384" width="11.42578125" style="1"/>
  </cols>
  <sheetData>
    <row r="1" spans="2:21" ht="34.5" customHeight="1" x14ac:dyDescent="0.25">
      <c r="B1" s="228" t="s">
        <v>47</v>
      </c>
      <c r="C1" s="228"/>
      <c r="D1" s="228"/>
      <c r="E1" s="228"/>
      <c r="F1" s="228"/>
      <c r="G1" s="228"/>
      <c r="Q1" s="210" t="s">
        <v>31</v>
      </c>
      <c r="R1" s="210"/>
      <c r="S1" s="210"/>
      <c r="T1" s="210"/>
      <c r="U1" s="210"/>
    </row>
    <row r="2" spans="2:21" ht="51" x14ac:dyDescent="0.25">
      <c r="B2" s="188">
        <v>44926</v>
      </c>
      <c r="C2" s="189" t="s">
        <v>22</v>
      </c>
      <c r="D2" s="189" t="s">
        <v>23</v>
      </c>
      <c r="E2" s="190" t="s">
        <v>24</v>
      </c>
      <c r="F2" s="190" t="s">
        <v>32</v>
      </c>
      <c r="G2" s="189" t="s">
        <v>33</v>
      </c>
      <c r="I2" s="229" t="s">
        <v>48</v>
      </c>
      <c r="J2" s="229"/>
      <c r="K2" s="229"/>
      <c r="L2" s="229"/>
      <c r="M2" s="229"/>
      <c r="N2" s="229"/>
      <c r="O2" s="229"/>
      <c r="Q2" s="188">
        <v>44926</v>
      </c>
      <c r="R2" s="189" t="s">
        <v>22</v>
      </c>
      <c r="S2" s="189" t="s">
        <v>23</v>
      </c>
      <c r="T2" s="190" t="s">
        <v>24</v>
      </c>
      <c r="U2" s="189" t="s">
        <v>28</v>
      </c>
    </row>
    <row r="3" spans="2:21" x14ac:dyDescent="0.25">
      <c r="B3" s="168">
        <v>2001</v>
      </c>
      <c r="C3" s="169">
        <v>7099920</v>
      </c>
      <c r="D3" s="169">
        <v>594142</v>
      </c>
      <c r="E3" s="170">
        <v>1558658</v>
      </c>
      <c r="F3" s="170">
        <v>5911</v>
      </c>
      <c r="G3" s="171">
        <f>SUM(C3:F3)</f>
        <v>9258631</v>
      </c>
      <c r="H3" s="149"/>
      <c r="Q3" s="127">
        <v>2001</v>
      </c>
      <c r="R3" s="240">
        <f>C3/$G3</f>
        <v>0.76684339185782435</v>
      </c>
      <c r="S3" s="240">
        <f>D3/$G3</f>
        <v>6.4171690177521931E-2</v>
      </c>
      <c r="T3" s="240">
        <f>E3/$G3</f>
        <v>0.16834648664581189</v>
      </c>
      <c r="U3" s="240">
        <f>G3/$G3</f>
        <v>1</v>
      </c>
    </row>
    <row r="4" spans="2:21" x14ac:dyDescent="0.25">
      <c r="B4" s="168">
        <v>2002</v>
      </c>
      <c r="C4" s="169">
        <v>7285045</v>
      </c>
      <c r="D4" s="169">
        <v>595036</v>
      </c>
      <c r="E4" s="172">
        <v>1544857</v>
      </c>
      <c r="F4" s="172">
        <v>5198</v>
      </c>
      <c r="G4" s="173">
        <f t="shared" ref="G4:G21" si="0">SUM(C4:F4)</f>
        <v>9430136</v>
      </c>
      <c r="H4" s="149"/>
      <c r="Q4" s="168">
        <v>2002</v>
      </c>
      <c r="R4" s="241">
        <f t="shared" ref="R4:R20" si="1">C4/$G4</f>
        <v>0.77252809503489661</v>
      </c>
      <c r="S4" s="241">
        <f t="shared" ref="S4:S21" si="2">D4/$G4</f>
        <v>6.3099408110339025E-2</v>
      </c>
      <c r="T4" s="241">
        <f t="shared" ref="T4:T21" si="3">E4/$G4</f>
        <v>0.16382128529217393</v>
      </c>
      <c r="U4" s="241">
        <f t="shared" ref="U4:U21" si="4">G4/$G4</f>
        <v>1</v>
      </c>
    </row>
    <row r="5" spans="2:21" x14ac:dyDescent="0.25">
      <c r="B5" s="127">
        <v>2003</v>
      </c>
      <c r="C5" s="151">
        <v>7457666</v>
      </c>
      <c r="D5" s="151">
        <v>597604</v>
      </c>
      <c r="E5" s="132">
        <v>1532780</v>
      </c>
      <c r="F5" s="132">
        <v>4482</v>
      </c>
      <c r="G5" s="133">
        <f t="shared" si="0"/>
        <v>9592532</v>
      </c>
      <c r="H5" s="149"/>
      <c r="Q5" s="127">
        <v>2003</v>
      </c>
      <c r="R5" s="240">
        <f t="shared" si="1"/>
        <v>0.77744499575294612</v>
      </c>
      <c r="S5" s="240">
        <f t="shared" si="2"/>
        <v>6.2298880003736241E-2</v>
      </c>
      <c r="T5" s="240">
        <f t="shared" si="3"/>
        <v>0.15978888577072248</v>
      </c>
      <c r="U5" s="240">
        <f t="shared" si="4"/>
        <v>1</v>
      </c>
    </row>
    <row r="6" spans="2:21" x14ac:dyDescent="0.25">
      <c r="B6" s="168">
        <v>2004</v>
      </c>
      <c r="C6" s="169">
        <v>7781673</v>
      </c>
      <c r="D6" s="169">
        <v>604417</v>
      </c>
      <c r="E6" s="172">
        <v>1530554</v>
      </c>
      <c r="F6" s="172">
        <v>3897</v>
      </c>
      <c r="G6" s="173">
        <f t="shared" si="0"/>
        <v>9920541</v>
      </c>
      <c r="H6" s="150"/>
      <c r="Q6" s="168">
        <v>2004</v>
      </c>
      <c r="R6" s="241">
        <f t="shared" si="1"/>
        <v>0.78440006447229038</v>
      </c>
      <c r="S6" s="241">
        <f t="shared" si="2"/>
        <v>6.0925810396832189E-2</v>
      </c>
      <c r="T6" s="241">
        <f t="shared" si="3"/>
        <v>0.15428130381195945</v>
      </c>
      <c r="U6" s="241">
        <f t="shared" si="4"/>
        <v>1</v>
      </c>
    </row>
    <row r="7" spans="2:21" x14ac:dyDescent="0.25">
      <c r="B7" s="127">
        <v>2005</v>
      </c>
      <c r="C7" s="151">
        <v>8076439</v>
      </c>
      <c r="D7" s="151">
        <v>611220</v>
      </c>
      <c r="E7" s="132">
        <v>1519192</v>
      </c>
      <c r="F7" s="132">
        <v>3405</v>
      </c>
      <c r="G7" s="133">
        <f t="shared" si="0"/>
        <v>10210256</v>
      </c>
      <c r="H7" s="149"/>
      <c r="Q7" s="127">
        <v>2005</v>
      </c>
      <c r="R7" s="240">
        <f t="shared" si="1"/>
        <v>0.7910123898950232</v>
      </c>
      <c r="S7" s="240">
        <f t="shared" si="2"/>
        <v>5.9863337412891508E-2</v>
      </c>
      <c r="T7" s="240">
        <f t="shared" si="3"/>
        <v>0.14879078448179947</v>
      </c>
      <c r="U7" s="240">
        <f t="shared" si="4"/>
        <v>1</v>
      </c>
    </row>
    <row r="8" spans="2:21" x14ac:dyDescent="0.25">
      <c r="B8" s="168">
        <v>2006</v>
      </c>
      <c r="C8" s="169">
        <v>8429650</v>
      </c>
      <c r="D8" s="169">
        <v>627847</v>
      </c>
      <c r="E8" s="172">
        <v>1518402</v>
      </c>
      <c r="F8" s="172">
        <v>3070</v>
      </c>
      <c r="G8" s="173">
        <f t="shared" si="0"/>
        <v>10578969</v>
      </c>
      <c r="H8" s="149"/>
      <c r="Q8" s="168">
        <v>2006</v>
      </c>
      <c r="R8" s="241">
        <f t="shared" si="1"/>
        <v>0.79683095772376311</v>
      </c>
      <c r="S8" s="241">
        <f t="shared" si="2"/>
        <v>5.934860003843475E-2</v>
      </c>
      <c r="T8" s="241">
        <f t="shared" si="3"/>
        <v>0.14353024382621785</v>
      </c>
      <c r="U8" s="241">
        <f t="shared" si="4"/>
        <v>1</v>
      </c>
    </row>
    <row r="9" spans="2:21" x14ac:dyDescent="0.25">
      <c r="B9" s="127">
        <v>2007</v>
      </c>
      <c r="C9" s="151">
        <v>8805469</v>
      </c>
      <c r="D9" s="151">
        <v>647424</v>
      </c>
      <c r="E9" s="132">
        <v>1520898</v>
      </c>
      <c r="F9" s="132">
        <v>2669</v>
      </c>
      <c r="G9" s="133">
        <f t="shared" si="0"/>
        <v>10976460</v>
      </c>
      <c r="H9" s="149"/>
      <c r="Q9" s="127">
        <v>2007</v>
      </c>
      <c r="R9" s="240">
        <f t="shared" si="1"/>
        <v>0.80221391960613897</v>
      </c>
      <c r="S9" s="240">
        <f t="shared" si="2"/>
        <v>5.8982950787412336E-2</v>
      </c>
      <c r="T9" s="240">
        <f t="shared" si="3"/>
        <v>0.13855997288743366</v>
      </c>
      <c r="U9" s="240">
        <f t="shared" si="4"/>
        <v>1</v>
      </c>
    </row>
    <row r="10" spans="2:21" x14ac:dyDescent="0.25">
      <c r="B10" s="168">
        <v>2008</v>
      </c>
      <c r="C10" s="169">
        <v>9175002</v>
      </c>
      <c r="D10" s="169">
        <v>666506</v>
      </c>
      <c r="E10" s="172">
        <v>1520455</v>
      </c>
      <c r="F10" s="172">
        <v>1299</v>
      </c>
      <c r="G10" s="173">
        <f t="shared" si="0"/>
        <v>11363262</v>
      </c>
      <c r="H10" s="150"/>
      <c r="Q10" s="168">
        <v>2008</v>
      </c>
      <c r="R10" s="241">
        <f t="shared" si="1"/>
        <v>0.80742677586770417</v>
      </c>
      <c r="S10" s="241">
        <f t="shared" si="2"/>
        <v>5.8654460312540534E-2</v>
      </c>
      <c r="T10" s="241">
        <f t="shared" si="3"/>
        <v>0.13380444805373667</v>
      </c>
      <c r="U10" s="241">
        <f t="shared" si="4"/>
        <v>1</v>
      </c>
    </row>
    <row r="11" spans="2:21" x14ac:dyDescent="0.25">
      <c r="B11" s="127">
        <v>2009</v>
      </c>
      <c r="C11" s="151">
        <v>9466372</v>
      </c>
      <c r="D11" s="151">
        <v>687368</v>
      </c>
      <c r="E11" s="132">
        <v>1522434</v>
      </c>
      <c r="F11" s="132">
        <v>2105</v>
      </c>
      <c r="G11" s="133">
        <f t="shared" si="0"/>
        <v>11678279</v>
      </c>
      <c r="H11" s="149"/>
      <c r="Q11" s="127">
        <v>2009</v>
      </c>
      <c r="R11" s="240">
        <f t="shared" si="1"/>
        <v>0.81059649285652446</v>
      </c>
      <c r="S11" s="240">
        <f t="shared" si="2"/>
        <v>5.8858672583520226E-2</v>
      </c>
      <c r="T11" s="240">
        <f t="shared" si="3"/>
        <v>0.13036458539824233</v>
      </c>
      <c r="U11" s="240">
        <f t="shared" si="4"/>
        <v>1</v>
      </c>
    </row>
    <row r="12" spans="2:21" x14ac:dyDescent="0.25">
      <c r="B12" s="168">
        <v>2010</v>
      </c>
      <c r="C12" s="169">
        <v>9781234</v>
      </c>
      <c r="D12" s="169">
        <v>708496</v>
      </c>
      <c r="E12" s="172">
        <v>1524573</v>
      </c>
      <c r="F12" s="172">
        <v>1835</v>
      </c>
      <c r="G12" s="173">
        <f t="shared" si="0"/>
        <v>12016138</v>
      </c>
      <c r="H12" s="149"/>
      <c r="Q12" s="168">
        <v>2010</v>
      </c>
      <c r="R12" s="241">
        <f t="shared" si="1"/>
        <v>0.81400812806910172</v>
      </c>
      <c r="S12" s="241">
        <f t="shared" si="2"/>
        <v>5.8962039217592209E-2</v>
      </c>
      <c r="T12" s="241">
        <f t="shared" si="3"/>
        <v>0.12687712141787985</v>
      </c>
      <c r="U12" s="241">
        <f t="shared" si="4"/>
        <v>1</v>
      </c>
    </row>
    <row r="13" spans="2:21" x14ac:dyDescent="0.25">
      <c r="B13" s="127">
        <v>2011</v>
      </c>
      <c r="C13" s="151">
        <v>10015971</v>
      </c>
      <c r="D13" s="151">
        <v>713189</v>
      </c>
      <c r="E13" s="132">
        <v>1508632</v>
      </c>
      <c r="F13" s="132">
        <v>1587</v>
      </c>
      <c r="G13" s="133">
        <f t="shared" si="0"/>
        <v>12239379</v>
      </c>
      <c r="H13" s="149"/>
      <c r="Q13" s="127">
        <v>2011</v>
      </c>
      <c r="R13" s="240">
        <f t="shared" si="1"/>
        <v>0.81833980302432008</v>
      </c>
      <c r="S13" s="240">
        <f t="shared" si="2"/>
        <v>5.8270031510585629E-2</v>
      </c>
      <c r="T13" s="240">
        <f t="shared" si="3"/>
        <v>0.12326050202383634</v>
      </c>
      <c r="U13" s="240">
        <f t="shared" si="4"/>
        <v>1</v>
      </c>
    </row>
    <row r="14" spans="2:21" x14ac:dyDescent="0.25">
      <c r="B14" s="168">
        <v>2012</v>
      </c>
      <c r="C14" s="169">
        <v>10193993</v>
      </c>
      <c r="D14" s="169">
        <v>710301</v>
      </c>
      <c r="E14" s="172">
        <v>1472745</v>
      </c>
      <c r="F14" s="172">
        <v>1365</v>
      </c>
      <c r="G14" s="173">
        <f t="shared" si="0"/>
        <v>12378404</v>
      </c>
      <c r="H14" s="150"/>
      <c r="Q14" s="168">
        <v>2012</v>
      </c>
      <c r="R14" s="241">
        <f t="shared" si="1"/>
        <v>0.82353048098931014</v>
      </c>
      <c r="S14" s="241">
        <f t="shared" si="2"/>
        <v>5.7382276422711681E-2</v>
      </c>
      <c r="T14" s="241">
        <f t="shared" si="3"/>
        <v>0.11897696989046407</v>
      </c>
      <c r="U14" s="241">
        <f t="shared" si="4"/>
        <v>1</v>
      </c>
    </row>
    <row r="15" spans="2:21" x14ac:dyDescent="0.25">
      <c r="B15" s="127">
        <v>2013</v>
      </c>
      <c r="C15" s="151">
        <v>10481856</v>
      </c>
      <c r="D15" s="151">
        <v>723309</v>
      </c>
      <c r="E15" s="132">
        <v>1448028</v>
      </c>
      <c r="F15" s="132">
        <v>1202</v>
      </c>
      <c r="G15" s="133">
        <f t="shared" si="0"/>
        <v>12654395</v>
      </c>
      <c r="H15" s="149"/>
      <c r="Q15" s="127">
        <v>2013</v>
      </c>
      <c r="R15" s="240">
        <f t="shared" si="1"/>
        <v>0.82831743437754235</v>
      </c>
      <c r="S15" s="240">
        <f t="shared" si="2"/>
        <v>5.7158718374130092E-2</v>
      </c>
      <c r="T15" s="240">
        <f t="shared" si="3"/>
        <v>0.1144288604868111</v>
      </c>
      <c r="U15" s="240">
        <f t="shared" si="4"/>
        <v>1</v>
      </c>
    </row>
    <row r="16" spans="2:21" x14ac:dyDescent="0.25">
      <c r="B16" s="168">
        <v>2014</v>
      </c>
      <c r="C16" s="169">
        <v>10715020</v>
      </c>
      <c r="D16" s="169">
        <v>731161</v>
      </c>
      <c r="E16" s="172">
        <v>1414343</v>
      </c>
      <c r="F16" s="172">
        <v>1015</v>
      </c>
      <c r="G16" s="173">
        <f t="shared" si="0"/>
        <v>12861539</v>
      </c>
      <c r="H16" s="149"/>
      <c r="Q16" s="168">
        <v>2014</v>
      </c>
      <c r="R16" s="241">
        <f t="shared" si="1"/>
        <v>0.83310558713074701</v>
      </c>
      <c r="S16" s="241">
        <f t="shared" si="2"/>
        <v>5.6848639964470815E-2</v>
      </c>
      <c r="T16" s="241">
        <f t="shared" si="3"/>
        <v>0.10996685544397136</v>
      </c>
      <c r="U16" s="241">
        <f t="shared" si="4"/>
        <v>1</v>
      </c>
    </row>
    <row r="17" spans="2:21" x14ac:dyDescent="0.25">
      <c r="B17" s="127">
        <v>2015</v>
      </c>
      <c r="C17" s="151">
        <v>10926928</v>
      </c>
      <c r="D17" s="151">
        <v>732253</v>
      </c>
      <c r="E17" s="132">
        <v>1381009</v>
      </c>
      <c r="F17" s="132">
        <v>866</v>
      </c>
      <c r="G17" s="133">
        <f t="shared" si="0"/>
        <v>13041056</v>
      </c>
      <c r="H17" s="149"/>
      <c r="Q17" s="127">
        <v>2015</v>
      </c>
      <c r="R17" s="240">
        <f t="shared" si="1"/>
        <v>0.83788674782164885</v>
      </c>
      <c r="S17" s="240">
        <f t="shared" si="2"/>
        <v>5.6149824063327386E-2</v>
      </c>
      <c r="T17" s="240">
        <f t="shared" si="3"/>
        <v>0.10589702244971573</v>
      </c>
      <c r="U17" s="240">
        <f t="shared" si="4"/>
        <v>1</v>
      </c>
    </row>
    <row r="18" spans="2:21" x14ac:dyDescent="0.25">
      <c r="B18" s="168">
        <v>2016</v>
      </c>
      <c r="C18" s="169">
        <v>11131303</v>
      </c>
      <c r="D18" s="169">
        <v>738489</v>
      </c>
      <c r="E18" s="172">
        <v>1353212</v>
      </c>
      <c r="F18" s="172">
        <v>752</v>
      </c>
      <c r="G18" s="173">
        <f t="shared" si="0"/>
        <v>13223756</v>
      </c>
      <c r="H18" s="150"/>
      <c r="I18" s="67"/>
      <c r="J18" s="67"/>
      <c r="K18" s="67"/>
      <c r="L18" s="67"/>
      <c r="M18" s="67"/>
      <c r="N18" s="67"/>
      <c r="O18" s="67"/>
      <c r="Q18" s="168">
        <v>2016</v>
      </c>
      <c r="R18" s="241">
        <f t="shared" si="1"/>
        <v>0.84176560729039462</v>
      </c>
      <c r="S18" s="241">
        <f t="shared" si="2"/>
        <v>5.5845631150484021E-2</v>
      </c>
      <c r="T18" s="241">
        <f t="shared" si="3"/>
        <v>0.10233189420615443</v>
      </c>
      <c r="U18" s="241">
        <f t="shared" si="4"/>
        <v>1</v>
      </c>
    </row>
    <row r="19" spans="2:21" x14ac:dyDescent="0.25">
      <c r="B19" s="127">
        <v>2017</v>
      </c>
      <c r="C19" s="151">
        <v>11299265</v>
      </c>
      <c r="D19" s="151">
        <v>754743</v>
      </c>
      <c r="E19" s="132">
        <v>1325093</v>
      </c>
      <c r="F19" s="132">
        <v>640</v>
      </c>
      <c r="G19" s="133">
        <f t="shared" si="0"/>
        <v>13379741</v>
      </c>
      <c r="H19" s="149"/>
      <c r="I19" s="64" t="s">
        <v>52</v>
      </c>
      <c r="J19" s="64"/>
      <c r="K19" s="64"/>
      <c r="L19" s="64"/>
      <c r="M19" s="46"/>
      <c r="N19" s="46"/>
      <c r="O19" s="67"/>
      <c r="Q19" s="127">
        <v>2017</v>
      </c>
      <c r="R19" s="240">
        <f t="shared" si="1"/>
        <v>0.84450551023371823</v>
      </c>
      <c r="S19" s="240">
        <f t="shared" si="2"/>
        <v>5.6409387894728304E-2</v>
      </c>
      <c r="T19" s="240">
        <f t="shared" si="3"/>
        <v>9.9037268359679007E-2</v>
      </c>
      <c r="U19" s="240">
        <f t="shared" si="4"/>
        <v>1</v>
      </c>
    </row>
    <row r="20" spans="2:21" ht="15" customHeight="1" x14ac:dyDescent="0.25">
      <c r="B20" s="168">
        <v>2018</v>
      </c>
      <c r="C20" s="169">
        <v>11508943</v>
      </c>
      <c r="D20" s="169">
        <v>776561</v>
      </c>
      <c r="E20" s="172">
        <v>1303197</v>
      </c>
      <c r="F20" s="172">
        <v>551</v>
      </c>
      <c r="G20" s="173">
        <f t="shared" si="0"/>
        <v>13589252</v>
      </c>
      <c r="H20" s="149"/>
      <c r="I20" s="209" t="s">
        <v>50</v>
      </c>
      <c r="J20" s="209"/>
      <c r="K20" s="209"/>
      <c r="L20" s="209"/>
      <c r="M20" s="209"/>
      <c r="N20" s="209"/>
      <c r="O20" s="209"/>
      <c r="Q20" s="168">
        <v>2018</v>
      </c>
      <c r="R20" s="241">
        <f t="shared" si="1"/>
        <v>0.84691512086169274</v>
      </c>
      <c r="S20" s="241">
        <f t="shared" si="2"/>
        <v>5.7145235072541149E-2</v>
      </c>
      <c r="T20" s="241">
        <f t="shared" si="3"/>
        <v>9.589909731602593E-2</v>
      </c>
      <c r="U20" s="241">
        <f t="shared" si="4"/>
        <v>1</v>
      </c>
    </row>
    <row r="21" spans="2:21" x14ac:dyDescent="0.25">
      <c r="B21" s="127" t="s">
        <v>8</v>
      </c>
      <c r="C21" s="151">
        <v>11689199</v>
      </c>
      <c r="D21" s="151">
        <v>798569</v>
      </c>
      <c r="E21" s="132">
        <v>1286305</v>
      </c>
      <c r="F21" s="132">
        <v>486</v>
      </c>
      <c r="G21" s="133">
        <f t="shared" si="0"/>
        <v>13774559</v>
      </c>
      <c r="H21" s="149"/>
      <c r="I21" s="209"/>
      <c r="J21" s="209"/>
      <c r="K21" s="209"/>
      <c r="L21" s="209"/>
      <c r="M21" s="209"/>
      <c r="N21" s="209"/>
      <c r="O21" s="209"/>
      <c r="Q21" s="127" t="s">
        <v>8</v>
      </c>
      <c r="R21" s="240">
        <f>C21/$G21</f>
        <v>0.84860785742759537</v>
      </c>
      <c r="S21" s="240">
        <f t="shared" si="2"/>
        <v>5.7974197213863619E-2</v>
      </c>
      <c r="T21" s="240">
        <f t="shared" si="3"/>
        <v>9.3382662922275775E-2</v>
      </c>
      <c r="U21" s="240">
        <f t="shared" si="4"/>
        <v>1</v>
      </c>
    </row>
    <row r="22" spans="2:21" x14ac:dyDescent="0.25">
      <c r="B22" s="168"/>
      <c r="C22" s="169"/>
      <c r="D22" s="169"/>
      <c r="E22" s="172"/>
      <c r="F22" s="172"/>
      <c r="G22" s="173"/>
      <c r="H22" s="150"/>
      <c r="I22" s="68" t="s">
        <v>51</v>
      </c>
      <c r="J22" s="68"/>
      <c r="K22" s="68"/>
      <c r="L22" s="68"/>
      <c r="M22" s="68"/>
      <c r="N22" s="68"/>
      <c r="Q22" s="168"/>
      <c r="R22" s="169"/>
      <c r="S22" s="169"/>
      <c r="T22" s="172"/>
      <c r="U22" s="173"/>
    </row>
    <row r="23" spans="2:21" x14ac:dyDescent="0.25">
      <c r="B23" s="127" t="s">
        <v>8</v>
      </c>
      <c r="C23" s="141" t="s">
        <v>29</v>
      </c>
      <c r="D23" s="141" t="s">
        <v>29</v>
      </c>
      <c r="E23" s="141" t="s">
        <v>29</v>
      </c>
      <c r="F23" s="141" t="s">
        <v>29</v>
      </c>
      <c r="G23" s="141" t="s">
        <v>29</v>
      </c>
      <c r="H23" s="149"/>
      <c r="Q23" s="127" t="s">
        <v>8</v>
      </c>
      <c r="R23" s="141" t="s">
        <v>29</v>
      </c>
      <c r="S23" s="141" t="s">
        <v>29</v>
      </c>
      <c r="T23" s="141" t="s">
        <v>29</v>
      </c>
      <c r="U23" s="141" t="s">
        <v>29</v>
      </c>
    </row>
    <row r="24" spans="2:21" x14ac:dyDescent="0.25">
      <c r="B24" s="168">
        <v>2020</v>
      </c>
      <c r="C24" s="174" t="s">
        <v>29</v>
      </c>
      <c r="D24" s="174" t="s">
        <v>29</v>
      </c>
      <c r="E24" s="174" t="s">
        <v>29</v>
      </c>
      <c r="F24" s="174" t="s">
        <v>29</v>
      </c>
      <c r="G24" s="174" t="s">
        <v>29</v>
      </c>
      <c r="H24" s="149"/>
      <c r="Q24" s="168">
        <v>2020</v>
      </c>
      <c r="R24" s="174" t="s">
        <v>29</v>
      </c>
      <c r="S24" s="174" t="s">
        <v>29</v>
      </c>
      <c r="T24" s="174" t="s">
        <v>29</v>
      </c>
      <c r="U24" s="174" t="s">
        <v>29</v>
      </c>
    </row>
    <row r="25" spans="2:21" x14ac:dyDescent="0.25">
      <c r="B25" s="127">
        <v>2021</v>
      </c>
      <c r="C25" s="151">
        <v>12062968</v>
      </c>
      <c r="D25" s="145">
        <v>857672</v>
      </c>
      <c r="E25" s="131">
        <v>1255148</v>
      </c>
      <c r="F25" s="131">
        <v>385</v>
      </c>
      <c r="G25" s="145">
        <f>SUM(C25:F25)</f>
        <v>14176173</v>
      </c>
      <c r="H25" s="149"/>
      <c r="Q25" s="127">
        <v>2021</v>
      </c>
      <c r="R25" s="240">
        <f t="shared" ref="R25" si="5">C25/$G25</f>
        <v>0.85093261771001238</v>
      </c>
      <c r="S25" s="240">
        <f t="shared" ref="S25" si="6">D25/$G25</f>
        <v>6.0500954665268267E-2</v>
      </c>
      <c r="T25" s="240">
        <f t="shared" ref="T25" si="7">E25/$G25</f>
        <v>8.8539269378272972E-2</v>
      </c>
      <c r="U25" s="240">
        <f t="shared" ref="U25" si="8">G25/$G25</f>
        <v>1</v>
      </c>
    </row>
    <row r="26" spans="2:21" x14ac:dyDescent="0.25">
      <c r="B26" s="168">
        <v>2022</v>
      </c>
      <c r="C26" s="169">
        <v>12240493</v>
      </c>
      <c r="D26" s="175">
        <v>875631</v>
      </c>
      <c r="E26" s="170">
        <v>1239340</v>
      </c>
      <c r="F26" s="170">
        <v>313</v>
      </c>
      <c r="G26" s="175">
        <f>SUM(C26:F26)</f>
        <v>14355777</v>
      </c>
      <c r="H26" s="150"/>
      <c r="J26" s="48"/>
      <c r="Q26" s="242">
        <v>2022</v>
      </c>
      <c r="R26" s="243">
        <f>C26/$G26</f>
        <v>0.85265276828972758</v>
      </c>
      <c r="S26" s="243">
        <f t="shared" ref="S26" si="9">D26/$G26</f>
        <v>6.0995026601485938E-2</v>
      </c>
      <c r="T26" s="243">
        <f t="shared" ref="T26" si="10">E26/$G26</f>
        <v>8.6330402039541287E-2</v>
      </c>
      <c r="U26" s="243">
        <f>G26/$G26</f>
        <v>1</v>
      </c>
    </row>
    <row r="27" spans="2:21" x14ac:dyDescent="0.25">
      <c r="B27" s="152">
        <v>2023</v>
      </c>
      <c r="C27" s="153">
        <v>12433021</v>
      </c>
      <c r="D27" s="154">
        <v>900335</v>
      </c>
      <c r="E27" s="154">
        <v>1232045</v>
      </c>
      <c r="F27" s="155">
        <v>269</v>
      </c>
      <c r="G27" s="145">
        <f>SUM(C27:F27)</f>
        <v>14565670</v>
      </c>
      <c r="H27" s="149"/>
      <c r="Q27" s="244">
        <v>2023</v>
      </c>
      <c r="R27" s="245">
        <f>C27/$G27</f>
        <v>0.85358387221459775</v>
      </c>
      <c r="S27" s="245">
        <f>D27/$G27</f>
        <v>6.1812123987430717E-2</v>
      </c>
      <c r="T27" s="245">
        <f>E27/$G27</f>
        <v>8.4585535715143892E-2</v>
      </c>
      <c r="U27" s="245">
        <f>G27/$G27</f>
        <v>1</v>
      </c>
    </row>
    <row r="28" spans="2:21" x14ac:dyDescent="0.25">
      <c r="B28" s="212" t="s">
        <v>52</v>
      </c>
      <c r="C28" s="212"/>
      <c r="D28" s="212"/>
      <c r="E28" s="212"/>
      <c r="F28" s="70"/>
      <c r="G28" s="70"/>
      <c r="H28" s="149"/>
      <c r="J28" s="62"/>
    </row>
    <row r="29" spans="2:21" ht="30" customHeight="1" x14ac:dyDescent="0.25">
      <c r="B29" s="209" t="s">
        <v>50</v>
      </c>
      <c r="C29" s="209"/>
      <c r="D29" s="209"/>
      <c r="E29" s="209"/>
      <c r="F29" s="209"/>
      <c r="G29" s="209"/>
      <c r="H29" s="149"/>
      <c r="I29" s="62"/>
    </row>
    <row r="30" spans="2:21" ht="22.5" customHeight="1" x14ac:dyDescent="0.25">
      <c r="B30" s="227" t="s">
        <v>51</v>
      </c>
      <c r="C30" s="227"/>
      <c r="D30" s="227"/>
      <c r="E30" s="227"/>
      <c r="F30" s="227"/>
      <c r="G30" s="227"/>
      <c r="H30" s="150"/>
    </row>
    <row r="31" spans="2:21" ht="25.5" x14ac:dyDescent="0.25">
      <c r="B31" s="47"/>
      <c r="C31" s="191" t="s">
        <v>22</v>
      </c>
      <c r="D31" s="191" t="s">
        <v>23</v>
      </c>
      <c r="E31" s="192" t="s">
        <v>24</v>
      </c>
      <c r="F31" s="190" t="s">
        <v>32</v>
      </c>
      <c r="G31" s="191" t="s">
        <v>34</v>
      </c>
      <c r="H31" s="149"/>
    </row>
    <row r="32" spans="2:21" ht="25.5" x14ac:dyDescent="0.25">
      <c r="B32" s="184" t="s">
        <v>64</v>
      </c>
      <c r="C32" s="180">
        <f>C27/C5-1</f>
        <v>0.66714639674128606</v>
      </c>
      <c r="D32" s="180">
        <f>D27/D5-1</f>
        <v>0.50657458785416432</v>
      </c>
      <c r="E32" s="180">
        <f>E27/E5-1</f>
        <v>-0.19620232518691527</v>
      </c>
      <c r="F32" s="180">
        <f>F27/F5-1</f>
        <v>-0.93998215082552428</v>
      </c>
      <c r="G32" s="180">
        <f>G27/G5-1</f>
        <v>0.51843851029113064</v>
      </c>
      <c r="H32" s="149"/>
    </row>
    <row r="33" spans="1:11" x14ac:dyDescent="0.25">
      <c r="H33" s="149"/>
    </row>
    <row r="34" spans="1:11" x14ac:dyDescent="0.25">
      <c r="B34" s="218" t="s">
        <v>72</v>
      </c>
      <c r="C34" s="219"/>
      <c r="D34" s="219"/>
      <c r="E34" s="219"/>
      <c r="F34" s="219"/>
      <c r="G34" s="220"/>
      <c r="H34" s="150"/>
      <c r="I34" s="71" t="s">
        <v>58</v>
      </c>
      <c r="J34" s="71" t="s">
        <v>59</v>
      </c>
      <c r="K34" s="71"/>
    </row>
    <row r="35" spans="1:11" x14ac:dyDescent="0.25">
      <c r="A35" s="224">
        <v>2003</v>
      </c>
      <c r="B35" s="156" t="s">
        <v>0</v>
      </c>
      <c r="C35" s="157">
        <v>3809207</v>
      </c>
      <c r="D35" s="157">
        <v>282726</v>
      </c>
      <c r="E35" s="158">
        <v>528594</v>
      </c>
      <c r="F35" s="158">
        <v>549</v>
      </c>
      <c r="G35" s="159">
        <f>SUM(C35:F35)</f>
        <v>4621076</v>
      </c>
      <c r="H35" s="149"/>
      <c r="I35" s="72">
        <f>POWER(D39/D35,1/20)-1</f>
        <v>1.4990679438857457E-2</v>
      </c>
      <c r="J35" s="72">
        <f>POWER(E39/E35,1/20)-1</f>
        <v>-1.1088175370565168E-2</v>
      </c>
      <c r="K35" s="71"/>
    </row>
    <row r="36" spans="1:11" x14ac:dyDescent="0.25">
      <c r="A36" s="225"/>
      <c r="B36" s="176" t="s">
        <v>1</v>
      </c>
      <c r="C36" s="177">
        <v>3648459</v>
      </c>
      <c r="D36" s="177">
        <v>314878</v>
      </c>
      <c r="E36" s="178">
        <v>1004186</v>
      </c>
      <c r="F36" s="178">
        <v>3933</v>
      </c>
      <c r="G36" s="179">
        <f t="shared" ref="G36:G37" si="11">SUM(C36:F36)</f>
        <v>4971456</v>
      </c>
      <c r="H36" s="149"/>
      <c r="I36" s="72">
        <f t="shared" ref="I36:I37" si="12">POWER(D40/D36,1/20)-1</f>
        <v>2.5361310268907866E-2</v>
      </c>
      <c r="J36" s="72">
        <f t="shared" ref="J36:J37" si="13">POWER(E40/E36,1/20)-1</f>
        <v>-1.074177383646624E-2</v>
      </c>
      <c r="K36" s="71"/>
    </row>
    <row r="37" spans="1:11" x14ac:dyDescent="0.25">
      <c r="A37" s="226"/>
      <c r="B37" s="160" t="s">
        <v>2</v>
      </c>
      <c r="C37" s="161">
        <f>SUM(C35:C36)</f>
        <v>7457666</v>
      </c>
      <c r="D37" s="161">
        <f t="shared" ref="D37:E37" si="14">SUM(D35:D36)</f>
        <v>597604</v>
      </c>
      <c r="E37" s="161">
        <f t="shared" si="14"/>
        <v>1532780</v>
      </c>
      <c r="F37" s="161">
        <f>SUM(F35:F36)</f>
        <v>4482</v>
      </c>
      <c r="G37" s="161">
        <f t="shared" si="11"/>
        <v>9592532</v>
      </c>
      <c r="H37" s="149"/>
      <c r="I37" s="72">
        <f t="shared" si="12"/>
        <v>2.0703330575361667E-2</v>
      </c>
      <c r="J37" s="72">
        <f t="shared" si="13"/>
        <v>-1.0860973547152653E-2</v>
      </c>
      <c r="K37" s="71"/>
    </row>
    <row r="38" spans="1:11" x14ac:dyDescent="0.25">
      <c r="B38" s="218" t="s">
        <v>65</v>
      </c>
      <c r="C38" s="219"/>
      <c r="D38" s="219"/>
      <c r="E38" s="219"/>
      <c r="F38" s="219"/>
      <c r="G38" s="220"/>
      <c r="H38" s="150"/>
      <c r="I38" s="71"/>
      <c r="J38" s="71"/>
      <c r="K38" s="71"/>
    </row>
    <row r="39" spans="1:11" x14ac:dyDescent="0.25">
      <c r="A39" s="224">
        <v>2023</v>
      </c>
      <c r="B39" s="162" t="s">
        <v>0</v>
      </c>
      <c r="C39" s="157">
        <f>'DP par nature dt'!B4</f>
        <v>5889082</v>
      </c>
      <c r="D39" s="157">
        <f>'DP par nature dt'!B5</f>
        <v>380721</v>
      </c>
      <c r="E39" s="163">
        <f>'DP par nature dt'!B6</f>
        <v>422935</v>
      </c>
      <c r="F39" s="163">
        <v>23</v>
      </c>
      <c r="G39" s="164">
        <f t="shared" ref="G39:G40" si="15">SUM(C39:F39)</f>
        <v>6692761</v>
      </c>
      <c r="H39" s="149"/>
    </row>
    <row r="40" spans="1:11" x14ac:dyDescent="0.25">
      <c r="A40" s="225"/>
      <c r="B40" s="181" t="s">
        <v>1</v>
      </c>
      <c r="C40" s="177">
        <f>'DP par nature dt'!C4</f>
        <v>6543939</v>
      </c>
      <c r="D40" s="177">
        <f>'DP par nature dt'!C5</f>
        <v>519614</v>
      </c>
      <c r="E40" s="182">
        <f>'DP par nature dt'!C6</f>
        <v>809110</v>
      </c>
      <c r="F40" s="182">
        <v>246</v>
      </c>
      <c r="G40" s="183">
        <f t="shared" si="15"/>
        <v>7872909</v>
      </c>
      <c r="H40" s="149"/>
      <c r="I40" s="48"/>
    </row>
    <row r="41" spans="1:11" x14ac:dyDescent="0.25">
      <c r="A41" s="226"/>
      <c r="B41" s="165" t="s">
        <v>2</v>
      </c>
      <c r="C41" s="161">
        <f>SUM(C39:C40)</f>
        <v>12433021</v>
      </c>
      <c r="D41" s="161">
        <f t="shared" ref="D41" si="16">SUM(D39:D40)</f>
        <v>900335</v>
      </c>
      <c r="E41" s="161">
        <f t="shared" ref="E41" si="17">SUM(E39:E40)</f>
        <v>1232045</v>
      </c>
      <c r="F41" s="161">
        <f>SUM(F39:F40)</f>
        <v>269</v>
      </c>
      <c r="G41" s="161">
        <f>SUM(C41:F41)</f>
        <v>14565670</v>
      </c>
      <c r="H41" s="149"/>
    </row>
    <row r="42" spans="1:11" x14ac:dyDescent="0.25">
      <c r="H42" s="150"/>
    </row>
    <row r="43" spans="1:11" x14ac:dyDescent="0.25">
      <c r="A43" s="221" t="s">
        <v>30</v>
      </c>
      <c r="B43" s="162" t="s">
        <v>0</v>
      </c>
      <c r="C43" s="166">
        <f>C39/C35-1</f>
        <v>0.54601259527245438</v>
      </c>
      <c r="D43" s="166">
        <f t="shared" ref="D43:G45" si="18">D39/D35-1</f>
        <v>0.34660766961651923</v>
      </c>
      <c r="E43" s="166">
        <f t="shared" si="18"/>
        <v>-0.19988686969583458</v>
      </c>
      <c r="F43" s="166">
        <f t="shared" ref="F43" si="19">F39/F35-1</f>
        <v>-0.95810564663023678</v>
      </c>
      <c r="G43" s="166">
        <f>G39/G35-1</f>
        <v>0.44831225454850765</v>
      </c>
      <c r="H43" s="149"/>
    </row>
    <row r="44" spans="1:11" x14ac:dyDescent="0.25">
      <c r="A44" s="222"/>
      <c r="B44" s="181" t="s">
        <v>1</v>
      </c>
      <c r="C44" s="185">
        <f>C40/C36-1</f>
        <v>0.793617250461085</v>
      </c>
      <c r="D44" s="185">
        <f t="shared" si="18"/>
        <v>0.65020738190664318</v>
      </c>
      <c r="E44" s="186">
        <f t="shared" si="18"/>
        <v>-0.19426281585284</v>
      </c>
      <c r="F44" s="186">
        <f t="shared" ref="F44" si="20">F40/F36-1</f>
        <v>-0.93745232646834475</v>
      </c>
      <c r="G44" s="187">
        <f t="shared" si="18"/>
        <v>0.58362238346271189</v>
      </c>
      <c r="H44" s="149"/>
      <c r="I44" s="2"/>
      <c r="J44" s="2"/>
      <c r="K44" s="2"/>
    </row>
    <row r="45" spans="1:11" x14ac:dyDescent="0.25">
      <c r="A45" s="223"/>
      <c r="B45" s="165" t="s">
        <v>2</v>
      </c>
      <c r="C45" s="167">
        <f>C41/C37-1</f>
        <v>0.66714639674128606</v>
      </c>
      <c r="D45" s="167">
        <f t="shared" si="18"/>
        <v>0.50657458785416432</v>
      </c>
      <c r="E45" s="167">
        <f t="shared" si="18"/>
        <v>-0.19620232518691527</v>
      </c>
      <c r="F45" s="167">
        <f t="shared" ref="F45" si="21">F41/F37-1</f>
        <v>-0.93998215082552428</v>
      </c>
      <c r="G45" s="167">
        <f>G41/G37-1</f>
        <v>0.51843851029113064</v>
      </c>
      <c r="H45" s="149"/>
    </row>
    <row r="46" spans="1:11" x14ac:dyDescent="0.25">
      <c r="H46" s="150"/>
    </row>
    <row r="47" spans="1:11" x14ac:dyDescent="0.25">
      <c r="A47" s="221" t="s">
        <v>66</v>
      </c>
      <c r="B47" s="162" t="s">
        <v>0</v>
      </c>
      <c r="C47" s="166">
        <f>C35/C$37</f>
        <v>0.51077736653800265</v>
      </c>
      <c r="D47" s="166">
        <f t="shared" ref="D47:G47" si="22">D35/D$37</f>
        <v>0.47309924297695466</v>
      </c>
      <c r="E47" s="166">
        <f t="shared" si="22"/>
        <v>0.34485966674930518</v>
      </c>
      <c r="F47" s="166">
        <f t="shared" si="22"/>
        <v>0.12248995983935743</v>
      </c>
      <c r="G47" s="166">
        <f t="shared" si="22"/>
        <v>0.48173683444579596</v>
      </c>
      <c r="H47" s="149"/>
    </row>
    <row r="48" spans="1:11" x14ac:dyDescent="0.25">
      <c r="A48" s="222"/>
      <c r="B48" s="181" t="s">
        <v>1</v>
      </c>
      <c r="C48" s="185">
        <f>C36/C$37</f>
        <v>0.48922263346199735</v>
      </c>
      <c r="D48" s="185">
        <f t="shared" ref="C48:G49" si="23">D36/D$37</f>
        <v>0.5269007570230454</v>
      </c>
      <c r="E48" s="185">
        <f t="shared" si="23"/>
        <v>0.65514033325069476</v>
      </c>
      <c r="F48" s="185">
        <f t="shared" si="23"/>
        <v>0.8775100401606426</v>
      </c>
      <c r="G48" s="185">
        <f t="shared" si="23"/>
        <v>0.51826316555420404</v>
      </c>
      <c r="H48" s="149"/>
    </row>
    <row r="49" spans="1:10" ht="18.75" customHeight="1" x14ac:dyDescent="0.25">
      <c r="A49" s="223"/>
      <c r="B49" s="165" t="s">
        <v>2</v>
      </c>
      <c r="C49" s="167">
        <f t="shared" si="23"/>
        <v>1</v>
      </c>
      <c r="D49" s="167">
        <f t="shared" si="23"/>
        <v>1</v>
      </c>
      <c r="E49" s="167">
        <f t="shared" si="23"/>
        <v>1</v>
      </c>
      <c r="F49" s="167">
        <f t="shared" si="23"/>
        <v>1</v>
      </c>
      <c r="G49" s="167">
        <f t="shared" si="23"/>
        <v>1</v>
      </c>
      <c r="H49" s="149"/>
    </row>
    <row r="50" spans="1:10" x14ac:dyDescent="0.25">
      <c r="H50" s="150"/>
    </row>
    <row r="51" spans="1:10" ht="15" customHeight="1" x14ac:dyDescent="0.25">
      <c r="A51" s="221" t="s">
        <v>67</v>
      </c>
      <c r="B51" s="162" t="s">
        <v>0</v>
      </c>
      <c r="C51" s="166">
        <f>C39/C$41</f>
        <v>0.47366460653448589</v>
      </c>
      <c r="D51" s="166">
        <f t="shared" ref="D51:G51" si="24">D39/D$41</f>
        <v>0.42286593323596217</v>
      </c>
      <c r="E51" s="166">
        <f t="shared" si="24"/>
        <v>0.34327885750926307</v>
      </c>
      <c r="F51" s="166">
        <f t="shared" si="24"/>
        <v>8.5501858736059477E-2</v>
      </c>
      <c r="G51" s="166">
        <f t="shared" si="24"/>
        <v>0.4594887155894648</v>
      </c>
      <c r="H51" s="149"/>
    </row>
    <row r="52" spans="1:10" x14ac:dyDescent="0.25">
      <c r="A52" s="222"/>
      <c r="B52" s="181" t="s">
        <v>1</v>
      </c>
      <c r="C52" s="185">
        <f t="shared" ref="C52:G53" si="25">C40/C$41</f>
        <v>0.52633539346551417</v>
      </c>
      <c r="D52" s="185">
        <f t="shared" si="25"/>
        <v>0.57713406676403778</v>
      </c>
      <c r="E52" s="185">
        <f t="shared" si="25"/>
        <v>0.65672114249073699</v>
      </c>
      <c r="F52" s="185">
        <f t="shared" si="25"/>
        <v>0.91449814126394047</v>
      </c>
      <c r="G52" s="185">
        <f t="shared" si="25"/>
        <v>0.5405112844105352</v>
      </c>
      <c r="H52" s="149"/>
    </row>
    <row r="53" spans="1:10" x14ac:dyDescent="0.25">
      <c r="A53" s="223"/>
      <c r="B53" s="165" t="s">
        <v>2</v>
      </c>
      <c r="C53" s="167">
        <f t="shared" si="25"/>
        <v>1</v>
      </c>
      <c r="D53" s="167">
        <f t="shared" si="25"/>
        <v>1</v>
      </c>
      <c r="E53" s="167">
        <f t="shared" si="25"/>
        <v>1</v>
      </c>
      <c r="F53" s="167">
        <f t="shared" si="25"/>
        <v>1</v>
      </c>
      <c r="G53" s="167">
        <f t="shared" si="25"/>
        <v>1</v>
      </c>
      <c r="H53" s="149"/>
      <c r="J53" s="2"/>
    </row>
    <row r="62" spans="1:10" x14ac:dyDescent="0.25">
      <c r="J62" s="2"/>
    </row>
  </sheetData>
  <mergeCells count="14">
    <mergeCell ref="B30:G30"/>
    <mergeCell ref="I20:O21"/>
    <mergeCell ref="Q1:U1"/>
    <mergeCell ref="B1:G1"/>
    <mergeCell ref="B28:E28"/>
    <mergeCell ref="I2:O2"/>
    <mergeCell ref="B29:G29"/>
    <mergeCell ref="B34:G34"/>
    <mergeCell ref="B38:G38"/>
    <mergeCell ref="A47:A49"/>
    <mergeCell ref="A51:A53"/>
    <mergeCell ref="A35:A37"/>
    <mergeCell ref="A39:A41"/>
    <mergeCell ref="A43:A45"/>
  </mergeCells>
  <pageMargins left="0.7" right="0.7" top="0.75" bottom="0.75" header="0.3" footer="0.3"/>
  <pageSetup paperSize="9" orientation="portrait" verticalDpi="0" r:id="rId1"/>
  <ignoredErrors>
    <ignoredError sqref="G3:G20 G25:G27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83EB5-5CE3-4B60-91E7-8FAA318E6500}">
  <dimension ref="A1:M10"/>
  <sheetViews>
    <sheetView showGridLines="0" workbookViewId="0">
      <selection activeCell="K10" sqref="K10:M10"/>
    </sheetView>
  </sheetViews>
  <sheetFormatPr baseColWidth="10" defaultColWidth="11.42578125" defaultRowHeight="12.75" x14ac:dyDescent="0.2"/>
  <cols>
    <col min="1" max="1" width="29.7109375" style="33" customWidth="1"/>
    <col min="2" max="7" width="10.7109375" style="33" customWidth="1"/>
    <col min="8" max="8" width="3.5703125" style="33" hidden="1" customWidth="1"/>
    <col min="9" max="10" width="12.28515625" style="33" customWidth="1"/>
    <col min="11" max="11" width="12.7109375" style="33" customWidth="1"/>
    <col min="12" max="12" width="11.42578125" style="33"/>
    <col min="13" max="13" width="13.42578125" style="33" bestFit="1" customWidth="1"/>
    <col min="14" max="16384" width="11.42578125" style="33"/>
  </cols>
  <sheetData>
    <row r="1" spans="1:13" s="19" customFormat="1" ht="38.450000000000003" customHeight="1" x14ac:dyDescent="0.2">
      <c r="A1" s="231" t="s">
        <v>69</v>
      </c>
      <c r="B1" s="231"/>
      <c r="C1" s="231"/>
      <c r="D1" s="231"/>
      <c r="E1" s="231"/>
      <c r="F1" s="231"/>
      <c r="G1" s="231"/>
      <c r="H1" s="231"/>
      <c r="I1" s="231"/>
    </row>
    <row r="2" spans="1:13" s="19" customFormat="1" ht="21" customHeight="1" x14ac:dyDescent="0.25">
      <c r="A2" s="20"/>
      <c r="B2" s="232" t="s">
        <v>0</v>
      </c>
      <c r="C2" s="233"/>
      <c r="D2" s="234" t="s">
        <v>1</v>
      </c>
      <c r="E2" s="234"/>
      <c r="F2" s="235" t="s">
        <v>2</v>
      </c>
      <c r="G2" s="235"/>
      <c r="I2" s="113" t="s">
        <v>14</v>
      </c>
      <c r="J2" s="21"/>
      <c r="K2" s="22" t="s">
        <v>0</v>
      </c>
      <c r="L2" s="23" t="s">
        <v>1</v>
      </c>
      <c r="M2" s="24" t="s">
        <v>2</v>
      </c>
    </row>
    <row r="3" spans="1:13" s="19" customFormat="1" ht="33.75" customHeight="1" x14ac:dyDescent="0.2">
      <c r="A3" s="20"/>
      <c r="B3" s="115" t="s">
        <v>70</v>
      </c>
      <c r="C3" s="115" t="s">
        <v>71</v>
      </c>
      <c r="D3" s="115">
        <v>2023</v>
      </c>
      <c r="E3" s="115" t="s">
        <v>71</v>
      </c>
      <c r="F3" s="115">
        <v>2023</v>
      </c>
      <c r="G3" s="115" t="s">
        <v>71</v>
      </c>
      <c r="I3" s="114" t="s">
        <v>15</v>
      </c>
      <c r="J3" s="25"/>
      <c r="K3" s="26" t="s">
        <v>37</v>
      </c>
      <c r="L3" s="26" t="s">
        <v>37</v>
      </c>
      <c r="M3" s="26" t="s">
        <v>37</v>
      </c>
    </row>
    <row r="4" spans="1:13" s="19" customFormat="1" ht="30" customHeight="1" x14ac:dyDescent="0.2">
      <c r="A4" s="112" t="s">
        <v>16</v>
      </c>
      <c r="B4" s="116">
        <v>1511783</v>
      </c>
      <c r="C4" s="117">
        <f>B4/K4-1</f>
        <v>4.6598309556495687E-2</v>
      </c>
      <c r="D4" s="116">
        <v>668988</v>
      </c>
      <c r="E4" s="117">
        <f>D4/L4-1</f>
        <v>5.2529893014474416E-2</v>
      </c>
      <c r="F4" s="116">
        <f>B4+D4</f>
        <v>2180771</v>
      </c>
      <c r="G4" s="117">
        <f>F4/M4-1</f>
        <v>4.8410800967081391E-2</v>
      </c>
      <c r="H4" s="118"/>
      <c r="I4" s="119">
        <f>F4/$M$10</f>
        <v>0.14971992362864187</v>
      </c>
      <c r="J4" s="27"/>
      <c r="K4" s="28">
        <v>1444473</v>
      </c>
      <c r="L4" s="28">
        <v>635600</v>
      </c>
      <c r="M4" s="28">
        <v>2080073</v>
      </c>
    </row>
    <row r="5" spans="1:13" s="19" customFormat="1" ht="30" customHeight="1" x14ac:dyDescent="0.2">
      <c r="A5" s="112" t="s">
        <v>17</v>
      </c>
      <c r="B5" s="29">
        <v>22551</v>
      </c>
      <c r="C5" s="30">
        <f t="shared" ref="C5:C8" si="0">B5/K5-1</f>
        <v>5.2604555638536166E-2</v>
      </c>
      <c r="D5" s="29">
        <v>12709</v>
      </c>
      <c r="E5" s="30">
        <f>D5/L5-1</f>
        <v>7.0051359770985977E-2</v>
      </c>
      <c r="F5" s="29">
        <f t="shared" ref="F5:F8" si="1">B5+D5</f>
        <v>35260</v>
      </c>
      <c r="G5" s="30">
        <f>F5/M5-1</f>
        <v>5.8827062250382811E-2</v>
      </c>
      <c r="H5" s="31"/>
      <c r="I5" s="32">
        <f>F5/$M$10</f>
        <v>2.4207605966632502E-3</v>
      </c>
      <c r="J5" s="27"/>
      <c r="K5" s="28">
        <v>21424</v>
      </c>
      <c r="L5" s="28">
        <v>11877</v>
      </c>
      <c r="M5" s="28">
        <v>33301</v>
      </c>
    </row>
    <row r="6" spans="1:13" s="19" customFormat="1" ht="30" customHeight="1" x14ac:dyDescent="0.2">
      <c r="A6" s="112" t="s">
        <v>18</v>
      </c>
      <c r="B6" s="120">
        <f>SUM(B4:B5)</f>
        <v>1534334</v>
      </c>
      <c r="C6" s="121">
        <f t="shared" si="0"/>
        <v>4.6686090496126154E-2</v>
      </c>
      <c r="D6" s="120">
        <f>SUM(D4:D5)</f>
        <v>681697</v>
      </c>
      <c r="E6" s="121">
        <f>D6/L6-1</f>
        <v>5.285129819283152E-2</v>
      </c>
      <c r="F6" s="120">
        <f>B6+D6</f>
        <v>2216031</v>
      </c>
      <c r="G6" s="121">
        <f>F6/M6-1</f>
        <v>4.8574932785204972E-2</v>
      </c>
      <c r="H6" s="118"/>
      <c r="I6" s="122">
        <f>F6/$M$10</f>
        <v>0.15214068422530511</v>
      </c>
      <c r="J6" s="27"/>
      <c r="K6" s="28">
        <v>1465897</v>
      </c>
      <c r="L6" s="28">
        <v>647477</v>
      </c>
      <c r="M6" s="28">
        <v>2113374</v>
      </c>
    </row>
    <row r="7" spans="1:13" s="19" customFormat="1" ht="30" customHeight="1" x14ac:dyDescent="0.2">
      <c r="A7" s="112" t="s">
        <v>19</v>
      </c>
      <c r="B7" s="29">
        <v>41363</v>
      </c>
      <c r="C7" s="30">
        <f t="shared" si="0"/>
        <v>3.1059151980457056E-2</v>
      </c>
      <c r="D7" s="29">
        <v>9395</v>
      </c>
      <c r="E7" s="30">
        <f t="shared" ref="E7" si="2">D7/L7-1</f>
        <v>2.9814753918667058E-2</v>
      </c>
      <c r="F7" s="29">
        <f t="shared" si="1"/>
        <v>50758</v>
      </c>
      <c r="G7" s="30">
        <f>F7/M7-1</f>
        <v>3.082859463850518E-2</v>
      </c>
      <c r="H7" s="31"/>
      <c r="I7" s="32">
        <f>F7/$M$10</f>
        <v>3.4847693240338414E-3</v>
      </c>
      <c r="J7" s="27"/>
      <c r="K7" s="28">
        <v>40117</v>
      </c>
      <c r="L7" s="28">
        <v>9123</v>
      </c>
      <c r="M7" s="28">
        <v>49240</v>
      </c>
    </row>
    <row r="8" spans="1:13" s="19" customFormat="1" ht="30" customHeight="1" x14ac:dyDescent="0.2">
      <c r="A8" s="112" t="s">
        <v>20</v>
      </c>
      <c r="B8" s="116">
        <v>24723</v>
      </c>
      <c r="C8" s="117">
        <f t="shared" si="0"/>
        <v>0.11762578545273716</v>
      </c>
      <c r="D8" s="116">
        <v>15413</v>
      </c>
      <c r="E8" s="117">
        <f>D8/L8-1</f>
        <v>0.11542915038355761</v>
      </c>
      <c r="F8" s="116">
        <f t="shared" si="1"/>
        <v>40136</v>
      </c>
      <c r="G8" s="117">
        <f>F8/M8-1</f>
        <v>0.11678121261025631</v>
      </c>
      <c r="H8" s="118"/>
      <c r="I8" s="119">
        <f>F8/$M$10</f>
        <v>2.7555203433827623E-3</v>
      </c>
      <c r="J8" s="27"/>
      <c r="K8" s="28">
        <v>22121</v>
      </c>
      <c r="L8" s="28">
        <v>13818</v>
      </c>
      <c r="M8" s="28">
        <v>35939</v>
      </c>
    </row>
    <row r="9" spans="1:13" s="19" customFormat="1" ht="16.5" customHeight="1" x14ac:dyDescent="0.2">
      <c r="A9" s="230" t="s">
        <v>56</v>
      </c>
      <c r="B9" s="230"/>
      <c r="C9" s="230"/>
      <c r="D9" s="230"/>
      <c r="E9" s="230"/>
      <c r="F9" s="230"/>
      <c r="G9" s="230"/>
      <c r="H9" s="230"/>
      <c r="I9" s="230"/>
    </row>
    <row r="10" spans="1:13" s="19" customFormat="1" ht="17.25" customHeight="1" x14ac:dyDescent="0.2">
      <c r="A10" s="230" t="s">
        <v>57</v>
      </c>
      <c r="B10" s="230"/>
      <c r="C10" s="230"/>
      <c r="D10" s="230"/>
      <c r="E10" s="230"/>
      <c r="F10" s="230"/>
      <c r="G10" s="230"/>
      <c r="H10" s="230"/>
      <c r="I10" s="230"/>
      <c r="K10" s="246" t="s">
        <v>68</v>
      </c>
      <c r="L10" s="247"/>
      <c r="M10" s="248">
        <f>'Par type de droit'!D3</f>
        <v>14565670</v>
      </c>
    </row>
  </sheetData>
  <mergeCells count="6">
    <mergeCell ref="A10:I10"/>
    <mergeCell ref="A1:I1"/>
    <mergeCell ref="B2:C2"/>
    <mergeCell ref="D2:E2"/>
    <mergeCell ref="F2:G2"/>
    <mergeCell ref="A9:I9"/>
  </mergeCells>
  <phoneticPr fontId="27" type="noConversion"/>
  <pageMargins left="0.7" right="0.7" top="0.75" bottom="0.75" header="0.3" footer="0.3"/>
  <pageSetup paperSize="9" orientation="portrait" r:id="rId1"/>
  <headerFooter alignWithMargins="0"/>
  <ignoredErrors>
    <ignoredError sqref="B3 K3:M3" numberStoredAsText="1"/>
    <ignoredError sqref="C6" formula="1"/>
    <ignoredError sqref="D6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000A0-DB3B-42D1-9303-F8786699477F}">
  <dimension ref="A1:P54"/>
  <sheetViews>
    <sheetView showGridLines="0" workbookViewId="0">
      <selection activeCell="D24" sqref="D24"/>
    </sheetView>
  </sheetViews>
  <sheetFormatPr baseColWidth="10" defaultRowHeight="15" x14ac:dyDescent="0.25"/>
  <cols>
    <col min="2" max="6" width="19.7109375" customWidth="1"/>
    <col min="7" max="7" width="6.28515625" style="57" customWidth="1"/>
    <col min="8" max="8" width="15.28515625" customWidth="1"/>
  </cols>
  <sheetData>
    <row r="1" spans="1:16" s="1" customFormat="1" ht="33.75" customHeight="1" x14ac:dyDescent="0.25">
      <c r="A1" s="236" t="s">
        <v>49</v>
      </c>
      <c r="B1" s="236"/>
      <c r="C1" s="236"/>
      <c r="D1" s="236"/>
      <c r="E1" s="236"/>
      <c r="F1" s="236"/>
      <c r="G1" s="50"/>
    </row>
    <row r="2" spans="1:16" s="1" customFormat="1" ht="45" x14ac:dyDescent="0.25">
      <c r="A2" s="124">
        <v>44926</v>
      </c>
      <c r="B2" s="140" t="s">
        <v>16</v>
      </c>
      <c r="C2" s="140" t="s">
        <v>17</v>
      </c>
      <c r="D2" s="140" t="s">
        <v>18</v>
      </c>
      <c r="E2" s="140" t="s">
        <v>19</v>
      </c>
      <c r="F2" s="140" t="s">
        <v>20</v>
      </c>
      <c r="G2" s="56"/>
      <c r="H2" s="140" t="s">
        <v>34</v>
      </c>
      <c r="J2" s="237" t="s">
        <v>42</v>
      </c>
      <c r="K2" s="237"/>
      <c r="L2" s="237"/>
      <c r="M2" s="237"/>
      <c r="N2" s="237"/>
      <c r="O2" s="237"/>
      <c r="P2" s="237"/>
    </row>
    <row r="3" spans="1:16" s="1" customFormat="1" x14ac:dyDescent="0.25">
      <c r="A3" s="168">
        <v>2004</v>
      </c>
      <c r="B3" s="174">
        <v>109225</v>
      </c>
      <c r="C3" s="199">
        <v>247</v>
      </c>
      <c r="D3" s="200">
        <f>SUM(B3:C3)</f>
        <v>109472</v>
      </c>
      <c r="E3" s="200"/>
      <c r="F3" s="200"/>
      <c r="G3" s="51"/>
      <c r="H3" s="198">
        <f>'Evol droits directs'!D6</f>
        <v>9920541</v>
      </c>
    </row>
    <row r="4" spans="1:16" s="1" customFormat="1" x14ac:dyDescent="0.25">
      <c r="A4" s="168">
        <v>2005</v>
      </c>
      <c r="B4" s="174">
        <v>211395</v>
      </c>
      <c r="C4" s="199">
        <v>1389</v>
      </c>
      <c r="D4" s="200">
        <f>SUM(B4:C4)</f>
        <v>212784</v>
      </c>
      <c r="E4" s="200"/>
      <c r="F4" s="200"/>
      <c r="G4" s="51"/>
      <c r="H4" s="198">
        <f>'Evol droits directs'!D7</f>
        <v>10210256</v>
      </c>
    </row>
    <row r="5" spans="1:16" s="1" customFormat="1" x14ac:dyDescent="0.25">
      <c r="A5" s="127">
        <v>2006</v>
      </c>
      <c r="B5" s="141">
        <v>318114</v>
      </c>
      <c r="C5" s="142">
        <v>2441</v>
      </c>
      <c r="D5" s="144">
        <f t="shared" ref="D5:D9" si="0">SUM(B5:C5)</f>
        <v>320555</v>
      </c>
      <c r="E5" s="144"/>
      <c r="F5" s="144"/>
      <c r="G5" s="51"/>
      <c r="H5" s="194">
        <f>'Evol droits directs'!D8</f>
        <v>10578969</v>
      </c>
    </row>
    <row r="6" spans="1:16" s="1" customFormat="1" x14ac:dyDescent="0.25">
      <c r="A6" s="168">
        <v>2007</v>
      </c>
      <c r="B6" s="174">
        <v>430977</v>
      </c>
      <c r="C6" s="199">
        <v>3486</v>
      </c>
      <c r="D6" s="200">
        <f t="shared" si="0"/>
        <v>434463</v>
      </c>
      <c r="E6" s="200"/>
      <c r="F6" s="200"/>
      <c r="G6" s="51"/>
      <c r="H6" s="198">
        <f>'Evol droits directs'!D9</f>
        <v>10976460</v>
      </c>
    </row>
    <row r="7" spans="1:16" s="1" customFormat="1" x14ac:dyDescent="0.25">
      <c r="A7" s="127">
        <v>2008</v>
      </c>
      <c r="B7" s="141">
        <v>549570</v>
      </c>
      <c r="C7" s="142">
        <v>4718</v>
      </c>
      <c r="D7" s="144">
        <f t="shared" si="0"/>
        <v>554288</v>
      </c>
      <c r="E7" s="144"/>
      <c r="F7" s="144"/>
      <c r="G7" s="51"/>
      <c r="H7" s="194">
        <f>'Evol droits directs'!D10</f>
        <v>11363262</v>
      </c>
    </row>
    <row r="8" spans="1:16" s="1" customFormat="1" x14ac:dyDescent="0.25">
      <c r="A8" s="168">
        <v>2009</v>
      </c>
      <c r="B8" s="174">
        <v>572516</v>
      </c>
      <c r="C8" s="199">
        <v>5566</v>
      </c>
      <c r="D8" s="200">
        <f t="shared" si="0"/>
        <v>578082</v>
      </c>
      <c r="E8" s="200"/>
      <c r="F8" s="200"/>
      <c r="G8" s="51"/>
      <c r="H8" s="198">
        <f>'Evol droits directs'!D11</f>
        <v>11678279</v>
      </c>
    </row>
    <row r="9" spans="1:16" s="1" customFormat="1" x14ac:dyDescent="0.25">
      <c r="A9" s="127">
        <v>2010</v>
      </c>
      <c r="B9" s="141">
        <v>611338</v>
      </c>
      <c r="C9" s="142">
        <v>6676</v>
      </c>
      <c r="D9" s="144">
        <f t="shared" si="0"/>
        <v>618014</v>
      </c>
      <c r="E9" s="144"/>
      <c r="F9" s="144"/>
      <c r="G9" s="51"/>
      <c r="H9" s="194">
        <f>'Evol droits directs'!D12</f>
        <v>12016138</v>
      </c>
    </row>
    <row r="10" spans="1:16" s="1" customFormat="1" x14ac:dyDescent="0.25">
      <c r="A10" s="168">
        <v>2011</v>
      </c>
      <c r="B10" s="174">
        <v>644942</v>
      </c>
      <c r="C10" s="199">
        <f>7649+167</f>
        <v>7816</v>
      </c>
      <c r="D10" s="200">
        <f>SUM(B10:C10)</f>
        <v>652758</v>
      </c>
      <c r="E10" s="200">
        <v>2112</v>
      </c>
      <c r="F10" s="200">
        <v>779</v>
      </c>
      <c r="G10" s="51"/>
      <c r="H10" s="198">
        <f>'Evol droits directs'!D13</f>
        <v>12239379</v>
      </c>
    </row>
    <row r="11" spans="1:16" s="1" customFormat="1" x14ac:dyDescent="0.25">
      <c r="A11" s="127">
        <v>2012</v>
      </c>
      <c r="B11" s="141">
        <v>718572</v>
      </c>
      <c r="C11" s="142">
        <f>8622+1021</f>
        <v>9643</v>
      </c>
      <c r="D11" s="144">
        <f t="shared" ref="D11:D22" si="1">SUM(B11:C11)</f>
        <v>728215</v>
      </c>
      <c r="E11" s="144">
        <v>7511</v>
      </c>
      <c r="F11" s="144">
        <v>3864</v>
      </c>
      <c r="G11" s="51"/>
      <c r="H11" s="194">
        <f>'Evol droits directs'!D14</f>
        <v>12378404</v>
      </c>
    </row>
    <row r="12" spans="1:16" s="1" customFormat="1" x14ac:dyDescent="0.25">
      <c r="A12" s="168">
        <v>2013</v>
      </c>
      <c r="B12" s="174">
        <v>856702</v>
      </c>
      <c r="C12" s="199">
        <f>9648+2203</f>
        <v>11851</v>
      </c>
      <c r="D12" s="200">
        <f t="shared" si="1"/>
        <v>868553</v>
      </c>
      <c r="E12" s="200">
        <v>13097</v>
      </c>
      <c r="F12" s="200">
        <v>7291</v>
      </c>
      <c r="G12" s="51"/>
      <c r="H12" s="198">
        <f>'Evol droits directs'!D15</f>
        <v>12654395</v>
      </c>
    </row>
    <row r="13" spans="1:16" s="1" customFormat="1" x14ac:dyDescent="0.25">
      <c r="A13" s="127">
        <v>2014</v>
      </c>
      <c r="B13" s="141">
        <v>1001824</v>
      </c>
      <c r="C13" s="142">
        <f>10619+3472</f>
        <v>14091</v>
      </c>
      <c r="D13" s="144">
        <f t="shared" si="1"/>
        <v>1015915</v>
      </c>
      <c r="E13" s="144">
        <v>18881</v>
      </c>
      <c r="F13" s="144">
        <v>10558</v>
      </c>
      <c r="G13" s="51"/>
      <c r="H13" s="194">
        <f>'Evol droits directs'!D16</f>
        <v>12861539</v>
      </c>
    </row>
    <row r="14" spans="1:16" s="1" customFormat="1" x14ac:dyDescent="0.25">
      <c r="A14" s="168">
        <v>2015</v>
      </c>
      <c r="B14" s="174">
        <v>1151638</v>
      </c>
      <c r="C14" s="199">
        <f>11759+4889</f>
        <v>16648</v>
      </c>
      <c r="D14" s="200">
        <f t="shared" si="1"/>
        <v>1168286</v>
      </c>
      <c r="E14" s="200">
        <v>24529</v>
      </c>
      <c r="F14" s="200">
        <v>13991</v>
      </c>
      <c r="G14" s="51"/>
      <c r="H14" s="198">
        <f>'Evol droits directs'!D17</f>
        <v>13041056</v>
      </c>
    </row>
    <row r="15" spans="1:16" s="1" customFormat="1" x14ac:dyDescent="0.25">
      <c r="A15" s="127">
        <v>2016</v>
      </c>
      <c r="B15" s="141">
        <v>1304535</v>
      </c>
      <c r="C15" s="142">
        <f>13036+6237</f>
        <v>19273</v>
      </c>
      <c r="D15" s="144">
        <f t="shared" si="1"/>
        <v>1323808</v>
      </c>
      <c r="E15" s="144">
        <v>29667</v>
      </c>
      <c r="F15" s="144">
        <v>17362</v>
      </c>
      <c r="G15" s="51"/>
      <c r="H15" s="194">
        <f>'Evol droits directs'!D18</f>
        <v>13223756</v>
      </c>
    </row>
    <row r="16" spans="1:16" s="1" customFormat="1" ht="18" customHeight="1" x14ac:dyDescent="0.25">
      <c r="A16" s="168">
        <v>2017</v>
      </c>
      <c r="B16" s="174">
        <v>1460929</v>
      </c>
      <c r="C16" s="199">
        <f>21852</f>
        <v>21852</v>
      </c>
      <c r="D16" s="200">
        <f t="shared" si="1"/>
        <v>1482781</v>
      </c>
      <c r="E16" s="200">
        <v>34498</v>
      </c>
      <c r="F16" s="200">
        <v>20769</v>
      </c>
      <c r="G16" s="51"/>
      <c r="H16" s="198">
        <f>'Evol droits directs'!D19</f>
        <v>13379741</v>
      </c>
      <c r="J16" s="238" t="s">
        <v>43</v>
      </c>
      <c r="K16" s="238"/>
      <c r="L16" s="238"/>
      <c r="M16" s="238"/>
      <c r="N16" s="238"/>
      <c r="O16" s="238"/>
      <c r="P16" s="238"/>
    </row>
    <row r="17" spans="1:16" s="1" customFormat="1" ht="15" customHeight="1" x14ac:dyDescent="0.25">
      <c r="A17" s="127">
        <v>2018</v>
      </c>
      <c r="B17" s="141">
        <v>1595758</v>
      </c>
      <c r="C17" s="142">
        <v>24284</v>
      </c>
      <c r="D17" s="144">
        <f t="shared" si="1"/>
        <v>1620042</v>
      </c>
      <c r="E17" s="144">
        <v>38367</v>
      </c>
      <c r="F17" s="144">
        <v>23806</v>
      </c>
      <c r="G17" s="51"/>
      <c r="H17" s="194">
        <f>'Evol droits directs'!D20</f>
        <v>13589252</v>
      </c>
      <c r="J17" s="238"/>
      <c r="K17" s="238"/>
      <c r="L17" s="238"/>
      <c r="M17" s="238"/>
      <c r="N17" s="238"/>
      <c r="O17" s="238"/>
      <c r="P17" s="238"/>
    </row>
    <row r="18" spans="1:16" s="1" customFormat="1" x14ac:dyDescent="0.25">
      <c r="A18" s="168" t="s">
        <v>8</v>
      </c>
      <c r="B18" s="174">
        <v>1712054</v>
      </c>
      <c r="C18" s="199">
        <v>26673</v>
      </c>
      <c r="D18" s="200">
        <f t="shared" si="1"/>
        <v>1738727</v>
      </c>
      <c r="E18" s="200">
        <v>41957</v>
      </c>
      <c r="F18" s="200">
        <v>26788</v>
      </c>
      <c r="G18" s="51"/>
      <c r="H18" s="198">
        <f>'Evol droits directs'!D21</f>
        <v>13774559</v>
      </c>
      <c r="J18" s="238"/>
      <c r="K18" s="238"/>
      <c r="L18" s="238"/>
      <c r="M18" s="238"/>
      <c r="N18" s="238"/>
      <c r="O18" s="238"/>
      <c r="P18" s="238"/>
    </row>
    <row r="19" spans="1:16" s="1" customFormat="1" x14ac:dyDescent="0.25">
      <c r="A19" s="127"/>
      <c r="B19" s="141"/>
      <c r="C19" s="142"/>
      <c r="D19" s="144"/>
      <c r="E19" s="144"/>
      <c r="F19" s="144"/>
      <c r="G19" s="51"/>
      <c r="H19" s="194"/>
    </row>
    <row r="20" spans="1:16" s="1" customFormat="1" x14ac:dyDescent="0.25">
      <c r="A20" s="168" t="s">
        <v>8</v>
      </c>
      <c r="B20" s="174">
        <v>1740629</v>
      </c>
      <c r="C20" s="199">
        <v>27628</v>
      </c>
      <c r="D20" s="200">
        <f t="shared" si="1"/>
        <v>1768257</v>
      </c>
      <c r="E20" s="201">
        <v>41957</v>
      </c>
      <c r="F20" s="201">
        <v>26788</v>
      </c>
      <c r="G20" s="52"/>
      <c r="H20" s="198">
        <f>'Evol droits directs'!D23</f>
        <v>13939683</v>
      </c>
    </row>
    <row r="21" spans="1:16" s="1" customFormat="1" x14ac:dyDescent="0.25">
      <c r="A21" s="127">
        <v>2020</v>
      </c>
      <c r="B21" s="141">
        <v>1863125</v>
      </c>
      <c r="C21" s="142">
        <v>29649</v>
      </c>
      <c r="D21" s="144">
        <f t="shared" si="1"/>
        <v>1892774</v>
      </c>
      <c r="E21" s="143">
        <v>44869</v>
      </c>
      <c r="F21" s="143">
        <v>29523</v>
      </c>
      <c r="G21" s="52"/>
      <c r="H21" s="194">
        <f>'Evol droits directs'!D24</f>
        <v>14029797</v>
      </c>
    </row>
    <row r="22" spans="1:16" s="1" customFormat="1" x14ac:dyDescent="0.25">
      <c r="A22" s="168">
        <v>2021</v>
      </c>
      <c r="B22" s="174">
        <v>1972691</v>
      </c>
      <c r="C22" s="175">
        <v>31561</v>
      </c>
      <c r="D22" s="200">
        <f t="shared" si="1"/>
        <v>2004252</v>
      </c>
      <c r="E22" s="201">
        <v>47311</v>
      </c>
      <c r="F22" s="201">
        <v>32382</v>
      </c>
      <c r="G22" s="52"/>
      <c r="H22" s="198">
        <f>'Evol droits directs'!D25</f>
        <v>14176173</v>
      </c>
    </row>
    <row r="23" spans="1:16" s="1" customFormat="1" x14ac:dyDescent="0.25">
      <c r="A23" s="127">
        <v>2022</v>
      </c>
      <c r="B23" s="141">
        <v>2080073</v>
      </c>
      <c r="C23" s="145">
        <v>33301</v>
      </c>
      <c r="D23" s="144">
        <f>SUM(B23:C23)</f>
        <v>2113374</v>
      </c>
      <c r="E23" s="143">
        <v>49240</v>
      </c>
      <c r="F23" s="143">
        <v>35939</v>
      </c>
      <c r="G23" s="52"/>
      <c r="H23" s="194">
        <f>'Evol droits directs'!D26</f>
        <v>14355777</v>
      </c>
    </row>
    <row r="24" spans="1:16" s="1" customFormat="1" x14ac:dyDescent="0.25">
      <c r="A24" s="168">
        <v>2023</v>
      </c>
      <c r="B24" s="174">
        <v>2180771</v>
      </c>
      <c r="C24" s="175">
        <v>35260</v>
      </c>
      <c r="D24" s="175">
        <f>SUM(B24:C24)</f>
        <v>2216031</v>
      </c>
      <c r="E24" s="204">
        <v>50758</v>
      </c>
      <c r="F24" s="204">
        <v>40136</v>
      </c>
      <c r="G24" s="52"/>
      <c r="H24" s="198">
        <f>'Evol droits directs'!D27</f>
        <v>14565670</v>
      </c>
    </row>
    <row r="25" spans="1:16" x14ac:dyDescent="0.25">
      <c r="A25" s="212" t="s">
        <v>52</v>
      </c>
      <c r="B25" s="212"/>
      <c r="C25" s="212"/>
      <c r="D25" s="212"/>
      <c r="H25" s="79"/>
      <c r="I25" s="1"/>
    </row>
    <row r="26" spans="1:16" ht="27.75" customHeight="1" x14ac:dyDescent="0.25">
      <c r="A26" s="209" t="s">
        <v>50</v>
      </c>
      <c r="B26" s="209"/>
      <c r="C26" s="209"/>
      <c r="D26" s="209"/>
      <c r="E26" s="209"/>
      <c r="F26" s="209"/>
      <c r="G26" s="58"/>
      <c r="H26" s="193"/>
      <c r="I26" s="1"/>
      <c r="J26" s="193"/>
      <c r="K26" s="193"/>
      <c r="L26" s="193"/>
      <c r="M26" s="193"/>
    </row>
    <row r="27" spans="1:16" ht="27" customHeight="1" x14ac:dyDescent="0.25">
      <c r="A27" s="66" t="s">
        <v>51</v>
      </c>
      <c r="B27" s="66"/>
      <c r="C27" s="66"/>
      <c r="D27" s="66"/>
      <c r="E27" s="69"/>
      <c r="F27" s="69"/>
      <c r="H27" s="193"/>
      <c r="I27" s="1"/>
      <c r="J27" s="193"/>
      <c r="K27" s="193"/>
      <c r="L27" s="193"/>
      <c r="M27" s="193"/>
    </row>
    <row r="28" spans="1:16" ht="14.45" customHeight="1" x14ac:dyDescent="0.25">
      <c r="A28" s="60" t="s">
        <v>35</v>
      </c>
      <c r="H28" s="193"/>
      <c r="I28" s="1"/>
      <c r="J28" s="193"/>
      <c r="K28" s="193"/>
      <c r="L28" s="193"/>
      <c r="M28" s="193"/>
    </row>
    <row r="29" spans="1:16" ht="45" x14ac:dyDescent="0.25">
      <c r="A29" s="124">
        <v>44926</v>
      </c>
      <c r="B29" s="140" t="s">
        <v>16</v>
      </c>
      <c r="C29" s="140" t="s">
        <v>17</v>
      </c>
      <c r="D29" s="140" t="s">
        <v>18</v>
      </c>
      <c r="E29" s="140" t="s">
        <v>19</v>
      </c>
      <c r="F29" s="140" t="s">
        <v>20</v>
      </c>
      <c r="G29" s="59"/>
      <c r="H29" s="193"/>
      <c r="I29" s="1"/>
      <c r="J29" s="193"/>
      <c r="K29" s="193"/>
      <c r="L29" s="193"/>
      <c r="M29" s="193"/>
    </row>
    <row r="30" spans="1:16" ht="14.45" customHeight="1" x14ac:dyDescent="0.25">
      <c r="A30" s="168">
        <v>2004</v>
      </c>
      <c r="B30" s="202">
        <f t="shared" ref="B30:D45" si="2">B3/$H3</f>
        <v>1.1009984233722738E-2</v>
      </c>
      <c r="C30" s="205">
        <f t="shared" si="2"/>
        <v>2.489783571279026E-5</v>
      </c>
      <c r="D30" s="202">
        <f t="shared" si="2"/>
        <v>1.1034882069435528E-2</v>
      </c>
      <c r="E30" s="202"/>
      <c r="F30" s="202"/>
      <c r="G30" s="51"/>
      <c r="H30" s="193"/>
      <c r="I30" s="1"/>
      <c r="J30" s="193"/>
      <c r="K30" s="193"/>
      <c r="L30" s="193"/>
      <c r="M30" s="193"/>
    </row>
    <row r="31" spans="1:16" x14ac:dyDescent="0.25">
      <c r="A31" s="127">
        <v>2005</v>
      </c>
      <c r="B31" s="195">
        <f t="shared" si="2"/>
        <v>2.0704182147832532E-2</v>
      </c>
      <c r="C31" s="196">
        <f t="shared" si="2"/>
        <v>1.3603968401967591E-4</v>
      </c>
      <c r="D31" s="195">
        <f t="shared" si="2"/>
        <v>2.0840221831852208E-2</v>
      </c>
      <c r="E31" s="195"/>
      <c r="F31" s="195"/>
      <c r="G31" s="51"/>
      <c r="I31" s="1"/>
      <c r="J31" s="64" t="s">
        <v>52</v>
      </c>
      <c r="K31" s="64"/>
      <c r="L31" s="64"/>
      <c r="M31" s="64"/>
    </row>
    <row r="32" spans="1:16" ht="15" customHeight="1" x14ac:dyDescent="0.25">
      <c r="A32" s="168">
        <v>2006</v>
      </c>
      <c r="B32" s="202">
        <f t="shared" si="2"/>
        <v>3.0070416124671505E-2</v>
      </c>
      <c r="C32" s="203">
        <f t="shared" si="2"/>
        <v>2.3074082171901629E-4</v>
      </c>
      <c r="D32" s="202">
        <f t="shared" si="2"/>
        <v>3.0301156946390524E-2</v>
      </c>
      <c r="E32" s="202"/>
      <c r="F32" s="202"/>
      <c r="G32" s="51"/>
      <c r="I32" s="1"/>
      <c r="J32" s="209" t="s">
        <v>50</v>
      </c>
      <c r="K32" s="209"/>
      <c r="L32" s="209"/>
      <c r="M32" s="209"/>
      <c r="N32" s="209"/>
      <c r="O32" s="209"/>
      <c r="P32" s="209"/>
    </row>
    <row r="33" spans="1:16" x14ac:dyDescent="0.25">
      <c r="A33" s="127">
        <v>2007</v>
      </c>
      <c r="B33" s="195">
        <f t="shared" si="2"/>
        <v>3.9263751701368199E-2</v>
      </c>
      <c r="C33" s="196">
        <f t="shared" si="2"/>
        <v>3.1758873079298791E-4</v>
      </c>
      <c r="D33" s="195">
        <f t="shared" si="2"/>
        <v>3.9581340432161188E-2</v>
      </c>
      <c r="E33" s="195"/>
      <c r="F33" s="195"/>
      <c r="G33" s="51"/>
      <c r="I33" s="1"/>
      <c r="J33" s="209"/>
      <c r="K33" s="209"/>
      <c r="L33" s="209"/>
      <c r="M33" s="209"/>
      <c r="N33" s="209"/>
      <c r="O33" s="209"/>
      <c r="P33" s="209"/>
    </row>
    <row r="34" spans="1:16" x14ac:dyDescent="0.25">
      <c r="A34" s="168">
        <v>2008</v>
      </c>
      <c r="B34" s="202">
        <f t="shared" si="2"/>
        <v>4.8363753295488567E-2</v>
      </c>
      <c r="C34" s="203">
        <f t="shared" si="2"/>
        <v>4.1519767827231301E-4</v>
      </c>
      <c r="D34" s="202">
        <f t="shared" si="2"/>
        <v>4.8778950973760879E-2</v>
      </c>
      <c r="E34" s="202"/>
      <c r="F34" s="202"/>
      <c r="G34" s="51"/>
      <c r="I34" s="1"/>
      <c r="J34" s="227" t="s">
        <v>51</v>
      </c>
      <c r="K34" s="227"/>
      <c r="L34" s="227"/>
      <c r="M34" s="227"/>
      <c r="N34" s="227"/>
      <c r="O34" s="227"/>
      <c r="P34" s="227"/>
    </row>
    <row r="35" spans="1:16" x14ac:dyDescent="0.25">
      <c r="A35" s="127">
        <v>2009</v>
      </c>
      <c r="B35" s="195">
        <f t="shared" si="2"/>
        <v>4.9024004307484007E-2</v>
      </c>
      <c r="C35" s="196">
        <f t="shared" si="2"/>
        <v>4.766113226101209E-4</v>
      </c>
      <c r="D35" s="195">
        <f t="shared" si="2"/>
        <v>4.9500615630094127E-2</v>
      </c>
      <c r="E35" s="195"/>
      <c r="F35" s="195"/>
      <c r="G35" s="51"/>
      <c r="I35" s="1"/>
    </row>
    <row r="36" spans="1:16" x14ac:dyDescent="0.25">
      <c r="A36" s="168">
        <v>2010</v>
      </c>
      <c r="B36" s="202">
        <f t="shared" si="2"/>
        <v>5.0876413037200474E-2</v>
      </c>
      <c r="C36" s="202">
        <f t="shared" si="2"/>
        <v>5.5558616254240754E-4</v>
      </c>
      <c r="D36" s="202">
        <f t="shared" si="2"/>
        <v>5.1431999199742881E-2</v>
      </c>
      <c r="E36" s="202"/>
      <c r="F36" s="202"/>
      <c r="G36" s="51"/>
      <c r="I36" s="1"/>
    </row>
    <row r="37" spans="1:16" x14ac:dyDescent="0.25">
      <c r="A37" s="127">
        <v>2011</v>
      </c>
      <c r="B37" s="195">
        <f t="shared" si="2"/>
        <v>5.2694013315544852E-2</v>
      </c>
      <c r="C37" s="195">
        <f t="shared" si="2"/>
        <v>6.3859449078257976E-4</v>
      </c>
      <c r="D37" s="195">
        <f t="shared" si="2"/>
        <v>5.3332607806327426E-2</v>
      </c>
      <c r="E37" s="196">
        <f t="shared" ref="E37:F45" si="3">E10/$H10</f>
        <v>1.7255777437727847E-4</v>
      </c>
      <c r="F37" s="196">
        <f t="shared" si="3"/>
        <v>6.3647019999952617E-5</v>
      </c>
      <c r="G37" s="53"/>
      <c r="I37" s="1"/>
    </row>
    <row r="38" spans="1:16" x14ac:dyDescent="0.25">
      <c r="A38" s="168">
        <v>2012</v>
      </c>
      <c r="B38" s="202">
        <f t="shared" si="2"/>
        <v>5.8050456262374373E-2</v>
      </c>
      <c r="C38" s="202">
        <f t="shared" si="2"/>
        <v>7.7901803818973753E-4</v>
      </c>
      <c r="D38" s="202">
        <f t="shared" si="2"/>
        <v>5.8829474300564115E-2</v>
      </c>
      <c r="E38" s="202">
        <f t="shared" si="3"/>
        <v>6.0678258683429626E-4</v>
      </c>
      <c r="F38" s="203">
        <f t="shared" si="3"/>
        <v>3.1215655911699116E-4</v>
      </c>
      <c r="G38" s="53"/>
      <c r="I38" s="1"/>
    </row>
    <row r="39" spans="1:16" x14ac:dyDescent="0.25">
      <c r="A39" s="127">
        <v>2013</v>
      </c>
      <c r="B39" s="195">
        <f t="shared" si="2"/>
        <v>6.7699957208542966E-2</v>
      </c>
      <c r="C39" s="195">
        <f t="shared" si="2"/>
        <v>9.3651257132403411E-4</v>
      </c>
      <c r="D39" s="195">
        <f t="shared" si="2"/>
        <v>6.8636469779866996E-2</v>
      </c>
      <c r="E39" s="195">
        <f t="shared" si="3"/>
        <v>1.0349763856747005E-3</v>
      </c>
      <c r="F39" s="195">
        <f t="shared" si="3"/>
        <v>5.7616345941469344E-4</v>
      </c>
      <c r="G39" s="54"/>
      <c r="I39" s="1"/>
    </row>
    <row r="40" spans="1:16" x14ac:dyDescent="0.25">
      <c r="A40" s="168">
        <v>2014</v>
      </c>
      <c r="B40" s="202">
        <f t="shared" si="2"/>
        <v>7.7893011092995942E-2</v>
      </c>
      <c r="C40" s="202">
        <f t="shared" si="2"/>
        <v>1.0955920593950692E-3</v>
      </c>
      <c r="D40" s="202">
        <f t="shared" si="2"/>
        <v>7.8988603152391021E-2</v>
      </c>
      <c r="E40" s="202">
        <f t="shared" si="3"/>
        <v>1.4680202734680507E-3</v>
      </c>
      <c r="F40" s="202">
        <f t="shared" si="3"/>
        <v>8.2089709481890155E-4</v>
      </c>
      <c r="G40" s="54"/>
      <c r="I40" s="1"/>
    </row>
    <row r="41" spans="1:16" x14ac:dyDescent="0.25">
      <c r="A41" s="127">
        <v>2015</v>
      </c>
      <c r="B41" s="195">
        <f t="shared" si="2"/>
        <v>8.8308646170984925E-2</v>
      </c>
      <c r="C41" s="195">
        <f t="shared" si="2"/>
        <v>1.2765837367771445E-3</v>
      </c>
      <c r="D41" s="195">
        <f t="shared" si="2"/>
        <v>8.9585229907762076E-2</v>
      </c>
      <c r="E41" s="195">
        <f t="shared" si="3"/>
        <v>1.8809059634434513E-3</v>
      </c>
      <c r="F41" s="195">
        <f t="shared" si="3"/>
        <v>1.072842567350374E-3</v>
      </c>
      <c r="G41" s="54"/>
      <c r="I41" s="1"/>
    </row>
    <row r="42" spans="1:16" x14ac:dyDescent="0.25">
      <c r="A42" s="168">
        <v>2016</v>
      </c>
      <c r="B42" s="202">
        <f t="shared" si="2"/>
        <v>9.8650867423748595E-2</v>
      </c>
      <c r="C42" s="202">
        <f t="shared" si="2"/>
        <v>1.4574527842165267E-3</v>
      </c>
      <c r="D42" s="202">
        <f t="shared" si="2"/>
        <v>0.10010832020796512</v>
      </c>
      <c r="E42" s="202">
        <f t="shared" si="3"/>
        <v>2.2434624474317283E-3</v>
      </c>
      <c r="F42" s="202">
        <f t="shared" si="3"/>
        <v>1.3129401359190233E-3</v>
      </c>
      <c r="G42" s="54"/>
      <c r="I42" s="1"/>
    </row>
    <row r="43" spans="1:16" x14ac:dyDescent="0.25">
      <c r="A43" s="127">
        <v>2017</v>
      </c>
      <c r="B43" s="195">
        <f t="shared" si="2"/>
        <v>0.10918963229557284</v>
      </c>
      <c r="C43" s="195">
        <f t="shared" si="2"/>
        <v>1.6332154710618091E-3</v>
      </c>
      <c r="D43" s="195">
        <f t="shared" si="2"/>
        <v>0.11082284776663465</v>
      </c>
      <c r="E43" s="195">
        <f t="shared" si="3"/>
        <v>2.5783757697551844E-3</v>
      </c>
      <c r="F43" s="195">
        <f t="shared" si="3"/>
        <v>1.5522722001868347E-3</v>
      </c>
      <c r="G43" s="54"/>
      <c r="I43" s="1"/>
    </row>
    <row r="44" spans="1:16" x14ac:dyDescent="0.25">
      <c r="A44" s="168">
        <v>2018</v>
      </c>
      <c r="B44" s="202">
        <f t="shared" si="2"/>
        <v>0.11742794967670038</v>
      </c>
      <c r="C44" s="202">
        <f t="shared" si="2"/>
        <v>1.7870004912706012E-3</v>
      </c>
      <c r="D44" s="202">
        <f t="shared" si="2"/>
        <v>0.11921495016797098</v>
      </c>
      <c r="E44" s="202">
        <f t="shared" si="3"/>
        <v>2.8233342055913012E-3</v>
      </c>
      <c r="F44" s="202">
        <f t="shared" si="3"/>
        <v>1.7518256339642535E-3</v>
      </c>
      <c r="G44" s="54"/>
      <c r="I44" s="1"/>
    </row>
    <row r="45" spans="1:16" x14ac:dyDescent="0.25">
      <c r="A45" s="127" t="s">
        <v>8</v>
      </c>
      <c r="B45" s="195">
        <f t="shared" si="2"/>
        <v>0.12429102085954258</v>
      </c>
      <c r="C45" s="195">
        <f t="shared" si="2"/>
        <v>1.9363959310784468E-3</v>
      </c>
      <c r="D45" s="195">
        <f t="shared" si="2"/>
        <v>0.12622741679062102</v>
      </c>
      <c r="E45" s="195">
        <f t="shared" si="3"/>
        <v>3.0459777332980317E-3</v>
      </c>
      <c r="F45" s="195">
        <f t="shared" si="3"/>
        <v>1.9447446557091228E-3</v>
      </c>
      <c r="G45" s="54"/>
      <c r="I45" s="1"/>
    </row>
    <row r="46" spans="1:16" x14ac:dyDescent="0.25">
      <c r="A46" s="168"/>
      <c r="B46" s="202"/>
      <c r="C46" s="202"/>
      <c r="D46" s="202"/>
      <c r="E46" s="202"/>
      <c r="F46" s="202"/>
      <c r="G46" s="55"/>
      <c r="I46" s="1"/>
    </row>
    <row r="47" spans="1:16" x14ac:dyDescent="0.25">
      <c r="A47" s="127" t="s">
        <v>8</v>
      </c>
      <c r="B47" s="195">
        <f t="shared" ref="B47:F51" si="4">B20/$H20</f>
        <v>0.12486862147439078</v>
      </c>
      <c r="C47" s="195">
        <f t="shared" si="4"/>
        <v>1.981967595676315E-3</v>
      </c>
      <c r="D47" s="195">
        <f t="shared" si="4"/>
        <v>0.12685058907006708</v>
      </c>
      <c r="E47" s="195">
        <f t="shared" si="4"/>
        <v>3.0098962795638896E-3</v>
      </c>
      <c r="F47" s="195">
        <f t="shared" si="4"/>
        <v>1.9217079757122167E-3</v>
      </c>
      <c r="G47" s="55"/>
      <c r="I47" s="1"/>
    </row>
    <row r="48" spans="1:16" x14ac:dyDescent="0.25">
      <c r="A48" s="168">
        <v>2020</v>
      </c>
      <c r="B48" s="202">
        <f t="shared" si="4"/>
        <v>0.13279771617508079</v>
      </c>
      <c r="C48" s="202">
        <f t="shared" si="4"/>
        <v>2.1132878829251771E-3</v>
      </c>
      <c r="D48" s="202">
        <f t="shared" si="4"/>
        <v>0.13491100405800596</v>
      </c>
      <c r="E48" s="202">
        <f t="shared" si="4"/>
        <v>3.1981218259964843E-3</v>
      </c>
      <c r="F48" s="202">
        <f t="shared" si="4"/>
        <v>2.1043069974569124E-3</v>
      </c>
      <c r="G48" s="54"/>
      <c r="I48" s="1"/>
    </row>
    <row r="49" spans="1:9" x14ac:dyDescent="0.25">
      <c r="A49" s="127">
        <v>2021</v>
      </c>
      <c r="B49" s="195">
        <f t="shared" si="4"/>
        <v>0.13915539828697068</v>
      </c>
      <c r="C49" s="195">
        <f t="shared" si="4"/>
        <v>2.2263413405014176E-3</v>
      </c>
      <c r="D49" s="195">
        <f t="shared" si="4"/>
        <v>0.14138173962747211</v>
      </c>
      <c r="E49" s="195">
        <f t="shared" si="4"/>
        <v>3.3373605133063767E-3</v>
      </c>
      <c r="F49" s="195">
        <f t="shared" si="4"/>
        <v>2.2842554192869964E-3</v>
      </c>
      <c r="G49" s="54"/>
      <c r="I49" s="1"/>
    </row>
    <row r="50" spans="1:9" x14ac:dyDescent="0.25">
      <c r="A50" s="168">
        <v>2022</v>
      </c>
      <c r="B50" s="202">
        <f>B23/$H23</f>
        <v>0.14489449090773701</v>
      </c>
      <c r="C50" s="202">
        <f t="shared" si="4"/>
        <v>2.3196933192818473E-3</v>
      </c>
      <c r="D50" s="202">
        <f t="shared" si="4"/>
        <v>0.14721418422701885</v>
      </c>
      <c r="E50" s="202">
        <f t="shared" si="4"/>
        <v>3.4299780499515977E-3</v>
      </c>
      <c r="F50" s="202">
        <f t="shared" si="4"/>
        <v>2.5034520945818538E-3</v>
      </c>
      <c r="I50" s="1"/>
    </row>
    <row r="51" spans="1:9" x14ac:dyDescent="0.25">
      <c r="A51" s="127">
        <v>2023</v>
      </c>
      <c r="B51" s="195">
        <f>B24/$H24</f>
        <v>0.14971992362864187</v>
      </c>
      <c r="C51" s="197">
        <f t="shared" si="4"/>
        <v>2.4207605966632502E-3</v>
      </c>
      <c r="D51" s="197">
        <f t="shared" si="4"/>
        <v>0.15214068422530511</v>
      </c>
      <c r="E51" s="197">
        <f t="shared" si="4"/>
        <v>3.4847693240338414E-3</v>
      </c>
      <c r="F51" s="197">
        <f t="shared" si="4"/>
        <v>2.7555203433827623E-3</v>
      </c>
      <c r="I51" s="1"/>
    </row>
    <row r="52" spans="1:9" x14ac:dyDescent="0.25">
      <c r="A52" s="212" t="s">
        <v>52</v>
      </c>
      <c r="B52" s="212"/>
      <c r="C52" s="239"/>
      <c r="D52" s="239"/>
    </row>
    <row r="53" spans="1:9" ht="20.25" customHeight="1" x14ac:dyDescent="0.25">
      <c r="A53" s="209" t="s">
        <v>50</v>
      </c>
      <c r="B53" s="209"/>
      <c r="C53" s="209"/>
      <c r="D53" s="209"/>
      <c r="E53" s="209"/>
      <c r="F53" s="209"/>
    </row>
    <row r="54" spans="1:9" ht="17.25" customHeight="1" x14ac:dyDescent="0.25">
      <c r="A54" s="66" t="s">
        <v>51</v>
      </c>
      <c r="B54" s="66"/>
      <c r="C54" s="66"/>
      <c r="D54" s="66"/>
      <c r="E54" s="69"/>
      <c r="F54" s="69"/>
    </row>
  </sheetData>
  <mergeCells count="9">
    <mergeCell ref="A53:F53"/>
    <mergeCell ref="J32:P33"/>
    <mergeCell ref="J34:P34"/>
    <mergeCell ref="A25:D25"/>
    <mergeCell ref="A1:F1"/>
    <mergeCell ref="A26:F26"/>
    <mergeCell ref="J2:P2"/>
    <mergeCell ref="J16:P18"/>
    <mergeCell ref="A52:D52"/>
  </mergeCells>
  <pageMargins left="0.7" right="0.7" top="0.75" bottom="0.75" header="0.3" footer="0.3"/>
  <pageSetup paperSize="9" orientation="portrait" verticalDpi="0" r:id="rId1"/>
  <ignoredErrors>
    <ignoredError sqref="D3:D9 D17 D21:D24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F99BF-6BF4-4E28-A16A-D1EDC45A3AAC}">
  <dimension ref="A1:M38"/>
  <sheetViews>
    <sheetView showGridLines="0" tabSelected="1" workbookViewId="0">
      <selection activeCell="D27" sqref="D27"/>
    </sheetView>
  </sheetViews>
  <sheetFormatPr baseColWidth="10" defaultRowHeight="15" x14ac:dyDescent="0.25"/>
  <cols>
    <col min="2" max="4" width="19.7109375" customWidth="1"/>
    <col min="5" max="5" width="12" bestFit="1" customWidth="1"/>
  </cols>
  <sheetData>
    <row r="1" spans="1:13" s="1" customFormat="1" ht="44.25" customHeight="1" x14ac:dyDescent="0.25">
      <c r="A1" s="216" t="s">
        <v>44</v>
      </c>
      <c r="B1" s="216"/>
      <c r="C1" s="216"/>
      <c r="D1" s="216"/>
    </row>
    <row r="2" spans="1:13" s="1" customFormat="1" ht="45" x14ac:dyDescent="0.25">
      <c r="A2" s="124"/>
      <c r="B2" s="140" t="s">
        <v>11</v>
      </c>
      <c r="C2" s="140" t="s">
        <v>12</v>
      </c>
      <c r="D2" s="140" t="s">
        <v>13</v>
      </c>
      <c r="G2" s="215" t="s">
        <v>46</v>
      </c>
      <c r="H2" s="215"/>
      <c r="I2" s="215"/>
      <c r="J2" s="215"/>
      <c r="K2" s="215"/>
      <c r="L2" s="215"/>
      <c r="M2" s="215"/>
    </row>
    <row r="3" spans="1:13" s="1" customFormat="1" x14ac:dyDescent="0.25">
      <c r="A3" s="168">
        <v>2001</v>
      </c>
      <c r="B3" s="174">
        <v>1436558</v>
      </c>
      <c r="C3" s="199">
        <v>815658</v>
      </c>
      <c r="D3" s="201">
        <f t="shared" ref="D3:D21" si="0">SUM(B3:C3)</f>
        <v>2252216</v>
      </c>
      <c r="G3" s="1" t="s">
        <v>45</v>
      </c>
    </row>
    <row r="4" spans="1:13" s="1" customFormat="1" x14ac:dyDescent="0.25">
      <c r="A4" s="168">
        <v>2002</v>
      </c>
      <c r="B4" s="174">
        <v>1472125</v>
      </c>
      <c r="C4" s="199">
        <v>816329</v>
      </c>
      <c r="D4" s="200">
        <f t="shared" si="0"/>
        <v>2288454</v>
      </c>
    </row>
    <row r="5" spans="1:13" s="1" customFormat="1" x14ac:dyDescent="0.25">
      <c r="A5" s="127">
        <v>2003</v>
      </c>
      <c r="B5" s="141">
        <v>1501917</v>
      </c>
      <c r="C5" s="142">
        <v>818490</v>
      </c>
      <c r="D5" s="144">
        <f t="shared" si="0"/>
        <v>2320407</v>
      </c>
    </row>
    <row r="6" spans="1:13" s="1" customFormat="1" x14ac:dyDescent="0.25">
      <c r="A6" s="168">
        <v>2004</v>
      </c>
      <c r="B6" s="174">
        <v>1541608</v>
      </c>
      <c r="C6" s="199">
        <v>826863</v>
      </c>
      <c r="D6" s="200">
        <f t="shared" si="0"/>
        <v>2368471</v>
      </c>
      <c r="E6" s="62"/>
    </row>
    <row r="7" spans="1:13" s="1" customFormat="1" x14ac:dyDescent="0.25">
      <c r="A7" s="127">
        <v>2005</v>
      </c>
      <c r="B7" s="141">
        <v>1577064</v>
      </c>
      <c r="C7" s="142">
        <v>851922</v>
      </c>
      <c r="D7" s="144">
        <f t="shared" si="0"/>
        <v>2428986</v>
      </c>
    </row>
    <row r="8" spans="1:13" s="1" customFormat="1" x14ac:dyDescent="0.25">
      <c r="A8" s="168">
        <v>2006</v>
      </c>
      <c r="B8" s="174">
        <v>1618730</v>
      </c>
      <c r="C8" s="199">
        <v>869700</v>
      </c>
      <c r="D8" s="200">
        <f t="shared" si="0"/>
        <v>2488430</v>
      </c>
    </row>
    <row r="9" spans="1:13" s="1" customFormat="1" x14ac:dyDescent="0.25">
      <c r="A9" s="127">
        <v>2007</v>
      </c>
      <c r="B9" s="141">
        <v>1664730</v>
      </c>
      <c r="C9" s="142">
        <v>876392</v>
      </c>
      <c r="D9" s="144">
        <f t="shared" si="0"/>
        <v>2541122</v>
      </c>
    </row>
    <row r="10" spans="1:13" s="1" customFormat="1" x14ac:dyDescent="0.25">
      <c r="A10" s="168">
        <v>2008</v>
      </c>
      <c r="B10" s="174">
        <v>1707339</v>
      </c>
      <c r="C10" s="199">
        <v>877009</v>
      </c>
      <c r="D10" s="200">
        <f t="shared" si="0"/>
        <v>2584348</v>
      </c>
      <c r="E10" s="62"/>
    </row>
    <row r="11" spans="1:13" s="1" customFormat="1" x14ac:dyDescent="0.25">
      <c r="A11" s="127">
        <v>2009</v>
      </c>
      <c r="B11" s="141">
        <v>1755540</v>
      </c>
      <c r="C11" s="142">
        <v>876242</v>
      </c>
      <c r="D11" s="144">
        <f t="shared" si="0"/>
        <v>2631782</v>
      </c>
    </row>
    <row r="12" spans="1:13" s="1" customFormat="1" x14ac:dyDescent="0.25">
      <c r="A12" s="168">
        <v>2010</v>
      </c>
      <c r="B12" s="174">
        <v>1796617</v>
      </c>
      <c r="C12" s="199">
        <v>868698</v>
      </c>
      <c r="D12" s="200">
        <f t="shared" si="0"/>
        <v>2665315</v>
      </c>
    </row>
    <row r="13" spans="1:13" s="1" customFormat="1" x14ac:dyDescent="0.25">
      <c r="A13" s="127">
        <v>2011</v>
      </c>
      <c r="B13" s="141">
        <v>1834917</v>
      </c>
      <c r="C13" s="142">
        <v>862690</v>
      </c>
      <c r="D13" s="144">
        <f t="shared" si="0"/>
        <v>2697607</v>
      </c>
    </row>
    <row r="14" spans="1:13" s="1" customFormat="1" x14ac:dyDescent="0.25">
      <c r="A14" s="168">
        <v>2012</v>
      </c>
      <c r="B14" s="174">
        <v>1859952</v>
      </c>
      <c r="C14" s="199">
        <v>856670</v>
      </c>
      <c r="D14" s="200">
        <f t="shared" si="0"/>
        <v>2716622</v>
      </c>
      <c r="E14" s="62"/>
    </row>
    <row r="15" spans="1:13" s="1" customFormat="1" x14ac:dyDescent="0.25">
      <c r="A15" s="127">
        <v>2013</v>
      </c>
      <c r="B15" s="141">
        <v>1888587</v>
      </c>
      <c r="C15" s="142">
        <v>844686</v>
      </c>
      <c r="D15" s="144">
        <f t="shared" si="0"/>
        <v>2733273</v>
      </c>
    </row>
    <row r="16" spans="1:13" s="1" customFormat="1" x14ac:dyDescent="0.25">
      <c r="A16" s="168">
        <v>2014</v>
      </c>
      <c r="B16" s="174">
        <v>1909526</v>
      </c>
      <c r="C16" s="199">
        <v>825201</v>
      </c>
      <c r="D16" s="200">
        <f t="shared" si="0"/>
        <v>2734727</v>
      </c>
    </row>
    <row r="17" spans="1:13" s="1" customFormat="1" x14ac:dyDescent="0.25">
      <c r="A17" s="127">
        <v>2015</v>
      </c>
      <c r="B17" s="141">
        <v>1932700</v>
      </c>
      <c r="C17" s="142">
        <v>813776</v>
      </c>
      <c r="D17" s="144">
        <f t="shared" si="0"/>
        <v>2746476</v>
      </c>
    </row>
    <row r="18" spans="1:13" s="1" customFormat="1" x14ac:dyDescent="0.25">
      <c r="A18" s="168">
        <v>2016</v>
      </c>
      <c r="B18" s="174">
        <v>1954740</v>
      </c>
      <c r="C18" s="199">
        <v>800882</v>
      </c>
      <c r="D18" s="200">
        <f t="shared" si="0"/>
        <v>2755622</v>
      </c>
      <c r="E18" s="62"/>
      <c r="G18" s="46" t="s">
        <v>52</v>
      </c>
      <c r="H18" s="46"/>
      <c r="I18" s="46"/>
      <c r="J18" s="46"/>
      <c r="K18" s="65"/>
      <c r="L18" s="65"/>
      <c r="M18" s="65"/>
    </row>
    <row r="19" spans="1:13" s="1" customFormat="1" ht="15" customHeight="1" x14ac:dyDescent="0.25">
      <c r="A19" s="127">
        <v>2017</v>
      </c>
      <c r="B19" s="141">
        <v>1968814</v>
      </c>
      <c r="C19" s="142">
        <v>759793</v>
      </c>
      <c r="D19" s="144">
        <f t="shared" si="0"/>
        <v>2728607</v>
      </c>
      <c r="G19" s="209" t="s">
        <v>50</v>
      </c>
      <c r="H19" s="209"/>
      <c r="I19" s="209"/>
      <c r="J19" s="209"/>
      <c r="K19" s="209"/>
      <c r="L19" s="209"/>
      <c r="M19" s="209"/>
    </row>
    <row r="20" spans="1:13" s="1" customFormat="1" x14ac:dyDescent="0.25">
      <c r="A20" s="168">
        <v>2018</v>
      </c>
      <c r="B20" s="174">
        <v>1986789</v>
      </c>
      <c r="C20" s="199">
        <v>763168</v>
      </c>
      <c r="D20" s="200">
        <f t="shared" si="0"/>
        <v>2749957</v>
      </c>
      <c r="G20" s="209"/>
      <c r="H20" s="209"/>
      <c r="I20" s="209"/>
      <c r="J20" s="209"/>
      <c r="K20" s="209"/>
      <c r="L20" s="209"/>
      <c r="M20" s="209"/>
    </row>
    <row r="21" spans="1:13" s="1" customFormat="1" ht="15" customHeight="1" x14ac:dyDescent="0.25">
      <c r="A21" s="127" t="s">
        <v>8</v>
      </c>
      <c r="B21" s="141">
        <v>2007764</v>
      </c>
      <c r="C21" s="142">
        <v>767183</v>
      </c>
      <c r="D21" s="144">
        <f t="shared" si="0"/>
        <v>2774947</v>
      </c>
      <c r="G21" s="209" t="s">
        <v>51</v>
      </c>
      <c r="H21" s="209"/>
      <c r="I21" s="209"/>
      <c r="J21" s="209"/>
      <c r="K21" s="209"/>
      <c r="L21" s="209"/>
      <c r="M21" s="209"/>
    </row>
    <row r="22" spans="1:13" s="1" customFormat="1" x14ac:dyDescent="0.25">
      <c r="A22" s="168"/>
      <c r="B22" s="174"/>
      <c r="C22" s="199"/>
      <c r="D22" s="200"/>
      <c r="E22" s="62"/>
    </row>
    <row r="23" spans="1:13" s="1" customFormat="1" x14ac:dyDescent="0.25">
      <c r="A23" s="127" t="s">
        <v>8</v>
      </c>
      <c r="B23" s="141">
        <v>2072224</v>
      </c>
      <c r="C23" s="142">
        <v>771154</v>
      </c>
      <c r="D23" s="143">
        <f>SUM(B23:C23)</f>
        <v>2843378</v>
      </c>
    </row>
    <row r="24" spans="1:13" s="1" customFormat="1" x14ac:dyDescent="0.25">
      <c r="A24" s="168">
        <v>2020</v>
      </c>
      <c r="B24" s="174">
        <v>2076541</v>
      </c>
      <c r="C24" s="199">
        <v>720891</v>
      </c>
      <c r="D24" s="201">
        <f>SUM(B24:C24)</f>
        <v>2797432</v>
      </c>
    </row>
    <row r="25" spans="1:13" s="1" customFormat="1" x14ac:dyDescent="0.25">
      <c r="A25" s="127">
        <v>2021</v>
      </c>
      <c r="B25" s="141">
        <v>2086972</v>
      </c>
      <c r="C25" s="145">
        <v>708385</v>
      </c>
      <c r="D25" s="143">
        <f>SUM(B25:C25)</f>
        <v>2795357</v>
      </c>
    </row>
    <row r="26" spans="1:13" s="1" customFormat="1" x14ac:dyDescent="0.25">
      <c r="A26" s="168">
        <v>2022</v>
      </c>
      <c r="B26" s="174">
        <v>2091984</v>
      </c>
      <c r="C26" s="175">
        <v>693394</v>
      </c>
      <c r="D26" s="201">
        <f>SUM(B26:C26)</f>
        <v>2785378</v>
      </c>
      <c r="E26" s="62"/>
      <c r="F26" s="62"/>
    </row>
    <row r="27" spans="1:13" s="1" customFormat="1" x14ac:dyDescent="0.25">
      <c r="A27" s="206">
        <v>2023</v>
      </c>
      <c r="B27" s="147">
        <v>2110850</v>
      </c>
      <c r="C27" s="154">
        <v>686269</v>
      </c>
      <c r="D27" s="154">
        <f>SUM(B27:C27)</f>
        <v>2797119</v>
      </c>
      <c r="F27" s="123"/>
    </row>
    <row r="28" spans="1:13" x14ac:dyDescent="0.25">
      <c r="A28" s="239" t="s">
        <v>52</v>
      </c>
      <c r="B28" s="239"/>
      <c r="C28" s="239"/>
      <c r="D28" s="239"/>
      <c r="F28" s="61"/>
    </row>
    <row r="29" spans="1:13" ht="27.75" customHeight="1" x14ac:dyDescent="0.25">
      <c r="A29" s="209" t="s">
        <v>50</v>
      </c>
      <c r="B29" s="209"/>
      <c r="C29" s="209"/>
      <c r="D29" s="209"/>
    </row>
    <row r="30" spans="1:13" ht="27" customHeight="1" x14ac:dyDescent="0.25">
      <c r="A30" s="209" t="s">
        <v>51</v>
      </c>
      <c r="B30" s="209"/>
      <c r="C30" s="209"/>
      <c r="D30" s="209"/>
    </row>
    <row r="33" spans="1:4" x14ac:dyDescent="0.25">
      <c r="A33" s="214" t="s">
        <v>39</v>
      </c>
      <c r="B33" s="214"/>
      <c r="C33" s="214"/>
      <c r="D33" s="214"/>
    </row>
    <row r="34" spans="1:4" ht="45" x14ac:dyDescent="0.25">
      <c r="A34" s="139"/>
      <c r="B34" s="140" t="s">
        <v>11</v>
      </c>
      <c r="C34" s="140" t="s">
        <v>12</v>
      </c>
      <c r="D34" s="140" t="s">
        <v>13</v>
      </c>
    </row>
    <row r="35" spans="1:4" x14ac:dyDescent="0.25">
      <c r="A35" s="165" t="s">
        <v>62</v>
      </c>
      <c r="B35" s="207">
        <f>B27/B5-1</f>
        <v>0.40543718461139999</v>
      </c>
      <c r="C35" s="207">
        <f>C27/C5-1</f>
        <v>-0.1615425967330083</v>
      </c>
      <c r="D35" s="207">
        <f>D27/D5-1</f>
        <v>0.20544326921958089</v>
      </c>
    </row>
    <row r="38" spans="1:4" x14ac:dyDescent="0.25">
      <c r="C38" s="61"/>
    </row>
  </sheetData>
  <mergeCells count="8">
    <mergeCell ref="A1:D1"/>
    <mergeCell ref="A28:D28"/>
    <mergeCell ref="A29:D29"/>
    <mergeCell ref="A30:D30"/>
    <mergeCell ref="A33:D33"/>
    <mergeCell ref="G2:M2"/>
    <mergeCell ref="G19:M20"/>
    <mergeCell ref="G21:M21"/>
  </mergeCells>
  <pageMargins left="0.7" right="0.7" top="0.75" bottom="0.75" header="0.3" footer="0.3"/>
  <pageSetup paperSize="9" orientation="portrait" verticalDpi="0" r:id="rId1"/>
  <ignoredErrors>
    <ignoredError sqref="D3:D20 D24:D27" formulaRange="1"/>
  </ignoredErrors>
  <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Évolution par type droit</vt:lpstr>
      <vt:lpstr>Par type de droit</vt:lpstr>
      <vt:lpstr>Evol droits directs</vt:lpstr>
      <vt:lpstr>DP par nature dt</vt:lpstr>
      <vt:lpstr>Evol par nature droit</vt:lpstr>
      <vt:lpstr>RA et dérogatoires</vt:lpstr>
      <vt:lpstr>Evol RA et mesures dérogatoires</vt:lpstr>
      <vt:lpstr>Evol droits dérivés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VAUVRAY Ludwig</cp:lastModifiedBy>
  <dcterms:created xsi:type="dcterms:W3CDTF">2022-05-06T08:39:04Z</dcterms:created>
  <dcterms:modified xsi:type="dcterms:W3CDTF">2024-12-12T09:42:25Z</dcterms:modified>
</cp:coreProperties>
</file>