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harts/chart8.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N:\DSPR\PSN\RECUEIL\Recueil données 2022\T1_RETRAITES\Tableaux PJ du recueil\"/>
    </mc:Choice>
  </mc:AlternateContent>
  <xr:revisionPtr revIDLastSave="0" documentId="13_ncr:1_{FA837721-988B-4E13-A891-F48AD5AD0B2F}" xr6:coauthVersionLast="47" xr6:coauthVersionMax="47" xr10:uidLastSave="{00000000-0000-0000-0000-000000000000}"/>
  <bookViews>
    <workbookView xWindow="20370" yWindow="-1995" windowWidth="29040" windowHeight="15840" tabRatio="829" xr2:uid="{209AA282-35A9-480F-AE94-D2C7EB91C637}"/>
  </bookViews>
  <sheets>
    <sheet name="Mt global" sheetId="1" r:id="rId1"/>
    <sheet name="Montant global par tranche" sheetId="3" r:id="rId2"/>
    <sheet name="Mt global_évolution" sheetId="4" r:id="rId3"/>
    <sheet name="Mt global_carrière complète" sheetId="2" r:id="rId4"/>
    <sheet name="Revalorisation pensions" sheetId="13" r:id="rId5"/>
    <sheet name="Inflation Insee" sheetId="14" r:id="rId6"/>
    <sheet name="Inflation" sheetId="15" r:id="rId7"/>
    <sheet name="€ 2022" sheetId="16" r:id="rId8"/>
    <sheet name="Mt base" sheetId="5" r:id="rId9"/>
    <sheet name="MICO" sheetId="6" r:id="rId10"/>
    <sheet name="Evolution MICO" sheetId="12" r:id="rId11"/>
    <sheet name="Mt base droits dérivés" sheetId="7" r:id="rId12"/>
    <sheet name="Droits dérivés" sheetId="8" r:id="rId13"/>
    <sheet name="Mt base DP servis avec un DD" sheetId="9" r:id="rId14"/>
  </sheets>
  <externalReferences>
    <externalReference r:id="rId15"/>
  </externalReferences>
  <definedNames>
    <definedName name="_xlnm._FilterDatabase" localSheetId="1" hidden="1">'Montant global par tranche'!$A$2:$L$55</definedName>
    <definedName name="_Hlk99533072" localSheetId="9">MICO!#REF!</definedName>
    <definedName name="TitreDate" localSheetId="12">#REF!</definedName>
    <definedName name="TitreDate">#REF!</definedName>
    <definedName name="TitreRégion" localSheetId="12">#REF!</definedName>
    <definedName name="TitreRégion">#REF!</definedName>
    <definedName name="_xlnm.Print_Area" localSheetId="1">'Montant global par tranche'!$A$1:$L$55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 i="14" l="1"/>
  <c r="D10" i="13"/>
  <c r="B10" i="13"/>
  <c r="C10" i="13"/>
  <c r="D11" i="13"/>
  <c r="D24" i="14"/>
  <c r="D26" i="15"/>
  <c r="B26" i="15"/>
  <c r="B28" i="13"/>
  <c r="B29" i="13"/>
  <c r="E30" i="16"/>
  <c r="C30" i="16"/>
  <c r="C26" i="15" l="1"/>
  <c r="E27" i="16" l="1"/>
  <c r="C27" i="16"/>
  <c r="E26" i="16"/>
  <c r="E25" i="16"/>
  <c r="E22" i="16"/>
  <c r="E20" i="16"/>
  <c r="E11" i="16"/>
  <c r="E6" i="16"/>
  <c r="D25" i="16"/>
  <c r="D26" i="16"/>
  <c r="E29" i="16" s="1"/>
  <c r="D17" i="16"/>
  <c r="D22" i="16"/>
  <c r="D24" i="16"/>
  <c r="C29" i="16"/>
  <c r="C26" i="16"/>
  <c r="C25" i="16"/>
  <c r="C22" i="16"/>
  <c r="D21" i="16"/>
  <c r="C21" i="16"/>
  <c r="D20" i="16"/>
  <c r="E21" i="16" s="1"/>
  <c r="C20" i="16"/>
  <c r="D19" i="16"/>
  <c r="E19" i="16" s="1"/>
  <c r="C19" i="16"/>
  <c r="D18" i="16"/>
  <c r="C18" i="16"/>
  <c r="C17" i="16"/>
  <c r="D16" i="16"/>
  <c r="C16" i="16"/>
  <c r="D15" i="16"/>
  <c r="E15" i="16" s="1"/>
  <c r="C15" i="16"/>
  <c r="D14" i="16"/>
  <c r="E14" i="16" s="1"/>
  <c r="C14" i="16"/>
  <c r="D13" i="16"/>
  <c r="C13" i="16"/>
  <c r="D12" i="16"/>
  <c r="E13" i="16" s="1"/>
  <c r="C12" i="16"/>
  <c r="D11" i="16"/>
  <c r="E12" i="16" s="1"/>
  <c r="C11" i="16"/>
  <c r="D10" i="16"/>
  <c r="E10" i="16" s="1"/>
  <c r="C10" i="16"/>
  <c r="D9" i="16"/>
  <c r="E9" i="16" s="1"/>
  <c r="C9" i="16"/>
  <c r="D8" i="16"/>
  <c r="C8" i="16"/>
  <c r="D7" i="16"/>
  <c r="E7" i="16" s="1"/>
  <c r="C7" i="16"/>
  <c r="D6" i="16"/>
  <c r="C6" i="16"/>
  <c r="C33" i="16" s="1"/>
  <c r="C32" i="16" s="1"/>
  <c r="D5" i="16"/>
  <c r="E5" i="16" s="1"/>
  <c r="C5" i="16"/>
  <c r="D4" i="16"/>
  <c r="G24" i="15"/>
  <c r="F24" i="15"/>
  <c r="C24" i="14"/>
  <c r="C23" i="14"/>
  <c r="C22" i="14"/>
  <c r="C21" i="14"/>
  <c r="C20" i="14"/>
  <c r="C19" i="14"/>
  <c r="C18" i="14"/>
  <c r="C17" i="14"/>
  <c r="C16" i="14"/>
  <c r="C15" i="14"/>
  <c r="C14" i="14"/>
  <c r="C13" i="14"/>
  <c r="C12" i="14"/>
  <c r="C11" i="14"/>
  <c r="C10" i="14"/>
  <c r="C9" i="14"/>
  <c r="C8" i="14"/>
  <c r="C7" i="14"/>
  <c r="A7" i="14"/>
  <c r="A8" i="14" s="1"/>
  <c r="A9" i="14" s="1"/>
  <c r="A10" i="14" s="1"/>
  <c r="A11" i="14" s="1"/>
  <c r="A12" i="14" s="1"/>
  <c r="A13" i="14" s="1"/>
  <c r="A14" i="14" s="1"/>
  <c r="A15" i="14" s="1"/>
  <c r="A16" i="14" s="1"/>
  <c r="A17" i="14" s="1"/>
  <c r="A18" i="14" s="1"/>
  <c r="A19" i="14" s="1"/>
  <c r="A20" i="14" s="1"/>
  <c r="A21" i="14" s="1"/>
  <c r="C6" i="14"/>
  <c r="C5" i="14"/>
  <c r="A5" i="14"/>
  <c r="C4" i="14"/>
  <c r="D4" i="14" s="1"/>
  <c r="D5" i="14" s="1"/>
  <c r="D6" i="14" s="1"/>
  <c r="D7" i="14" s="1"/>
  <c r="D8" i="14" s="1"/>
  <c r="D9" i="14" s="1"/>
  <c r="D11" i="14" s="1"/>
  <c r="D12" i="14" s="1"/>
  <c r="D13" i="14" s="1"/>
  <c r="D14" i="14" s="1"/>
  <c r="D15" i="14" s="1"/>
  <c r="D16" i="14" s="1"/>
  <c r="D17" i="14" s="1"/>
  <c r="D18" i="14" s="1"/>
  <c r="D19" i="14" s="1"/>
  <c r="D20" i="14" s="1"/>
  <c r="D21" i="14" s="1"/>
  <c r="D22" i="14" s="1"/>
  <c r="D23" i="14" s="1"/>
  <c r="D3" i="14"/>
  <c r="C3" i="14"/>
  <c r="B27" i="13"/>
  <c r="B26" i="13"/>
  <c r="B25" i="13"/>
  <c r="B24" i="13"/>
  <c r="B23" i="13"/>
  <c r="B22" i="13"/>
  <c r="B21" i="13"/>
  <c r="B20" i="13"/>
  <c r="B19" i="13"/>
  <c r="B18" i="13"/>
  <c r="B17" i="13"/>
  <c r="B16" i="13"/>
  <c r="B15" i="13"/>
  <c r="B14" i="13"/>
  <c r="B13" i="13"/>
  <c r="B12" i="13"/>
  <c r="B11" i="13"/>
  <c r="B9" i="13"/>
  <c r="B8" i="13"/>
  <c r="B7" i="13"/>
  <c r="A7" i="13"/>
  <c r="A8" i="13" s="1"/>
  <c r="A9" i="13" s="1"/>
  <c r="A12" i="13" s="1"/>
  <c r="A13" i="13" s="1"/>
  <c r="A14" i="13" s="1"/>
  <c r="A15" i="13" s="1"/>
  <c r="A16" i="13" s="1"/>
  <c r="A17" i="13" s="1"/>
  <c r="A18" i="13" s="1"/>
  <c r="A19" i="13" s="1"/>
  <c r="A20" i="13" s="1"/>
  <c r="A21" i="13" s="1"/>
  <c r="B6" i="13"/>
  <c r="B5" i="13"/>
  <c r="A5" i="13"/>
  <c r="D4" i="13"/>
  <c r="D5" i="13" s="1"/>
  <c r="B4" i="13"/>
  <c r="E3" i="13"/>
  <c r="D3" i="13"/>
  <c r="B3" i="13"/>
  <c r="E17" i="16" l="1"/>
  <c r="E18" i="16"/>
  <c r="D6" i="13"/>
  <c r="E5" i="13"/>
  <c r="E8" i="16"/>
  <c r="E16" i="16"/>
  <c r="E4" i="13"/>
  <c r="E33" i="16" l="1"/>
  <c r="E32" i="16" s="1"/>
  <c r="E6" i="13"/>
  <c r="D7" i="13"/>
  <c r="E7" i="13" l="1"/>
  <c r="D8" i="13"/>
  <c r="D9" i="13" l="1"/>
  <c r="E8" i="13"/>
  <c r="E9" i="13" l="1"/>
  <c r="E10" i="13" l="1"/>
  <c r="E11" i="13" l="1"/>
  <c r="D12" i="13"/>
  <c r="D13" i="13" l="1"/>
  <c r="E12" i="13"/>
  <c r="E13" i="13" l="1"/>
  <c r="D14" i="13"/>
  <c r="E14" i="13" l="1"/>
  <c r="D15" i="13"/>
  <c r="D16" i="13" l="1"/>
  <c r="E15" i="13"/>
  <c r="E16" i="13" l="1"/>
  <c r="D17" i="13"/>
  <c r="D18" i="13" l="1"/>
  <c r="E17" i="13"/>
  <c r="E18" i="13" l="1"/>
  <c r="D19" i="13"/>
  <c r="E19" i="13" l="1"/>
  <c r="D20" i="13"/>
  <c r="D21" i="13" l="1"/>
  <c r="E20" i="13"/>
  <c r="D27" i="13" l="1"/>
  <c r="E27" i="13" s="1"/>
  <c r="D23" i="13"/>
  <c r="E23" i="13" s="1"/>
  <c r="D25" i="13"/>
  <c r="E25" i="13" s="1"/>
  <c r="D24" i="13"/>
  <c r="E24" i="13" s="1"/>
  <c r="E21" i="13"/>
  <c r="D26" i="13"/>
  <c r="E26" i="13" s="1"/>
  <c r="D22" i="13"/>
  <c r="D28" i="13" l="1"/>
  <c r="E22" i="13"/>
  <c r="E28" i="13" l="1"/>
  <c r="D29" i="13"/>
  <c r="E29" i="13" s="1"/>
  <c r="E15" i="1" l="1"/>
  <c r="D38" i="4"/>
  <c r="L55" i="3"/>
  <c r="C38" i="4"/>
  <c r="B38" i="4"/>
  <c r="D4" i="7"/>
  <c r="C4" i="7"/>
  <c r="B4" i="7"/>
  <c r="E12" i="1"/>
  <c r="C11" i="9"/>
  <c r="C8" i="9"/>
  <c r="C9" i="9" s="1"/>
  <c r="D7" i="9" s="1"/>
  <c r="C5" i="9"/>
  <c r="C6" i="9" s="1"/>
  <c r="D4" i="9" s="1"/>
  <c r="E10" i="9"/>
  <c r="E4" i="6"/>
  <c r="C4" i="6"/>
  <c r="D8" i="9" l="1"/>
  <c r="C12" i="9"/>
  <c r="D10" i="9" s="1"/>
  <c r="D5" i="9"/>
  <c r="D5" i="6"/>
  <c r="B5" i="6"/>
  <c r="K5" i="6"/>
  <c r="F4" i="6"/>
  <c r="G4" i="6" s="1"/>
  <c r="E27" i="12"/>
  <c r="G27" i="12" s="1"/>
  <c r="P19" i="2"/>
  <c r="P20" i="2" s="1"/>
  <c r="P18" i="2"/>
  <c r="F26" i="2"/>
  <c r="F21" i="2"/>
  <c r="H5" i="12"/>
  <c r="G4" i="12"/>
  <c r="G5" i="12"/>
  <c r="D11" i="9" l="1"/>
  <c r="F5" i="6"/>
  <c r="H27" i="12"/>
  <c r="E26" i="12"/>
  <c r="E25" i="12"/>
  <c r="G25" i="12" s="1"/>
  <c r="E24" i="12"/>
  <c r="G24" i="12" s="1"/>
  <c r="E22" i="12"/>
  <c r="E21" i="12"/>
  <c r="G21" i="12" s="1"/>
  <c r="E20" i="12"/>
  <c r="G20" i="12" s="1"/>
  <c r="E19" i="12"/>
  <c r="E18" i="12"/>
  <c r="E17" i="12"/>
  <c r="G17" i="12" s="1"/>
  <c r="E16" i="12"/>
  <c r="G16" i="12" s="1"/>
  <c r="E15" i="12"/>
  <c r="G15" i="12" s="1"/>
  <c r="E14" i="12"/>
  <c r="E13" i="12"/>
  <c r="G13" i="12" s="1"/>
  <c r="E12" i="12"/>
  <c r="G12" i="12" s="1"/>
  <c r="E11" i="12"/>
  <c r="E10" i="12"/>
  <c r="E9" i="12"/>
  <c r="G9" i="12" s="1"/>
  <c r="E8" i="12"/>
  <c r="G8" i="12" s="1"/>
  <c r="E7" i="12"/>
  <c r="G7" i="12" s="1"/>
  <c r="E6" i="12"/>
  <c r="G6" i="12" s="1"/>
  <c r="F6" i="2"/>
  <c r="F7" i="2"/>
  <c r="F10" i="2"/>
  <c r="F9" i="2"/>
  <c r="F8" i="2"/>
  <c r="E14" i="1"/>
  <c r="E13" i="1"/>
  <c r="E10" i="1"/>
  <c r="E9" i="1"/>
  <c r="E8" i="1"/>
  <c r="E7" i="1"/>
  <c r="E6" i="1"/>
  <c r="E4" i="1"/>
  <c r="H9" i="12" l="1"/>
  <c r="H26" i="12"/>
  <c r="H22" i="12"/>
  <c r="H6" i="12"/>
  <c r="H10" i="12"/>
  <c r="H17" i="12"/>
  <c r="H18" i="12"/>
  <c r="H12" i="12"/>
  <c r="H13" i="12"/>
  <c r="H19" i="12"/>
  <c r="H21" i="12"/>
  <c r="G26" i="12"/>
  <c r="H14" i="12"/>
  <c r="H8" i="12"/>
  <c r="G11" i="12"/>
  <c r="H16" i="12"/>
  <c r="G19" i="12"/>
  <c r="H20" i="12"/>
  <c r="H7" i="12"/>
  <c r="G10" i="12"/>
  <c r="H11" i="12"/>
  <c r="G14" i="12"/>
  <c r="H15" i="12"/>
  <c r="G18" i="12"/>
  <c r="G22" i="12"/>
  <c r="H25" i="12"/>
  <c r="A51" i="8"/>
  <c r="A52" i="8" s="1"/>
  <c r="A38" i="8"/>
  <c r="A39" i="8" s="1"/>
  <c r="A40" i="8" s="1"/>
  <c r="A41" i="8" s="1"/>
  <c r="A42" i="8" s="1"/>
  <c r="A43" i="8" s="1"/>
  <c r="A44" i="8" s="1"/>
  <c r="A45" i="8" s="1"/>
  <c r="A46" i="8" s="1"/>
  <c r="A47" i="8" s="1"/>
  <c r="A48" i="8" s="1"/>
  <c r="A49" i="8" s="1"/>
  <c r="C35" i="8"/>
  <c r="C36" i="8" s="1"/>
  <c r="C37" i="8" s="1"/>
  <c r="C38" i="8" s="1"/>
  <c r="C39" i="8" s="1"/>
  <c r="C40" i="8" s="1"/>
  <c r="C41" i="8" s="1"/>
  <c r="C42" i="8" s="1"/>
  <c r="C43" i="8" s="1"/>
  <c r="C44" i="8" s="1"/>
  <c r="C45" i="8" s="1"/>
  <c r="C46" i="8" s="1"/>
  <c r="C47" i="8" s="1"/>
  <c r="C48" i="8" s="1"/>
  <c r="A35" i="8"/>
  <c r="A36" i="8" s="1"/>
  <c r="A37" i="8" s="1"/>
  <c r="C34" i="8"/>
  <c r="G30" i="8"/>
  <c r="G53" i="8" s="1"/>
  <c r="D30" i="8"/>
  <c r="D52" i="8" s="1"/>
  <c r="H27" i="8"/>
  <c r="H30" i="8" s="1"/>
  <c r="G27" i="8"/>
  <c r="E27" i="8"/>
  <c r="E30" i="8" s="1"/>
  <c r="D27" i="8"/>
  <c r="K26" i="8"/>
  <c r="J26" i="8"/>
  <c r="I26" i="8"/>
  <c r="F26" i="8"/>
  <c r="K25" i="8"/>
  <c r="J25" i="8"/>
  <c r="I25" i="8"/>
  <c r="F25" i="8"/>
  <c r="K24" i="8"/>
  <c r="J24" i="8"/>
  <c r="L24" i="8" s="1"/>
  <c r="I24" i="8"/>
  <c r="F24" i="8"/>
  <c r="A24" i="8"/>
  <c r="A25" i="8" s="1"/>
  <c r="K23" i="8"/>
  <c r="J23" i="8"/>
  <c r="I23" i="8"/>
  <c r="F23" i="8"/>
  <c r="K22" i="8"/>
  <c r="J22" i="8"/>
  <c r="I22" i="8"/>
  <c r="F22" i="8"/>
  <c r="K21" i="8"/>
  <c r="J21" i="8"/>
  <c r="I21" i="8"/>
  <c r="F21" i="8"/>
  <c r="K20" i="8"/>
  <c r="J20" i="8"/>
  <c r="I20" i="8"/>
  <c r="F20" i="8"/>
  <c r="K19" i="8"/>
  <c r="J19" i="8"/>
  <c r="L19" i="8" s="1"/>
  <c r="I19" i="8"/>
  <c r="F19" i="8"/>
  <c r="K18" i="8"/>
  <c r="J18" i="8"/>
  <c r="I18" i="8"/>
  <c r="F18" i="8"/>
  <c r="K17" i="8"/>
  <c r="J17" i="8"/>
  <c r="I17" i="8"/>
  <c r="F17" i="8"/>
  <c r="K16" i="8"/>
  <c r="J16" i="8"/>
  <c r="L16" i="8" s="1"/>
  <c r="I16" i="8"/>
  <c r="F16" i="8"/>
  <c r="K15" i="8"/>
  <c r="J15" i="8"/>
  <c r="L15" i="8" s="1"/>
  <c r="I15" i="8"/>
  <c r="F15" i="8"/>
  <c r="K14" i="8"/>
  <c r="J14" i="8"/>
  <c r="I14" i="8"/>
  <c r="F14" i="8"/>
  <c r="K13" i="8"/>
  <c r="J13" i="8"/>
  <c r="I13" i="8"/>
  <c r="F13" i="8"/>
  <c r="K12" i="8"/>
  <c r="J12" i="8"/>
  <c r="L12" i="8" s="1"/>
  <c r="I12" i="8"/>
  <c r="F12" i="8"/>
  <c r="K11" i="8"/>
  <c r="J11" i="8"/>
  <c r="L11" i="8" s="1"/>
  <c r="I11" i="8"/>
  <c r="F11" i="8"/>
  <c r="K10" i="8"/>
  <c r="J10" i="8"/>
  <c r="I10" i="8"/>
  <c r="F10" i="8"/>
  <c r="K9" i="8"/>
  <c r="J9" i="8"/>
  <c r="I9" i="8"/>
  <c r="F9" i="8"/>
  <c r="K8" i="8"/>
  <c r="J8" i="8"/>
  <c r="I8" i="8"/>
  <c r="F8" i="8"/>
  <c r="A8" i="8"/>
  <c r="A9" i="8" s="1"/>
  <c r="A10" i="8" s="1"/>
  <c r="A11" i="8" s="1"/>
  <c r="A12" i="8" s="1"/>
  <c r="A13" i="8" s="1"/>
  <c r="A14" i="8" s="1"/>
  <c r="A15" i="8" s="1"/>
  <c r="A16" i="8" s="1"/>
  <c r="A17" i="8" s="1"/>
  <c r="A18" i="8" s="1"/>
  <c r="A19" i="8" s="1"/>
  <c r="A20" i="8" s="1"/>
  <c r="A21" i="8" s="1"/>
  <c r="A22" i="8" s="1"/>
  <c r="K7" i="8"/>
  <c r="J7" i="8"/>
  <c r="L7" i="8" s="1"/>
  <c r="I7" i="8"/>
  <c r="F7" i="8"/>
  <c r="C7" i="8"/>
  <c r="C8" i="8" s="1"/>
  <c r="C9" i="8" s="1"/>
  <c r="C10" i="8" s="1"/>
  <c r="C11" i="8" s="1"/>
  <c r="C12" i="8" s="1"/>
  <c r="C13" i="8" s="1"/>
  <c r="C14" i="8" s="1"/>
  <c r="C15" i="8" s="1"/>
  <c r="C16" i="8" s="1"/>
  <c r="C17" i="8" s="1"/>
  <c r="C18" i="8" s="1"/>
  <c r="C19" i="8" s="1"/>
  <c r="C20" i="8" s="1"/>
  <c r="C21" i="8" s="1"/>
  <c r="K6" i="8"/>
  <c r="J6" i="8"/>
  <c r="I6" i="8"/>
  <c r="F6" i="8"/>
  <c r="L22" i="8" l="1"/>
  <c r="D36" i="8"/>
  <c r="D40" i="8"/>
  <c r="L8" i="8"/>
  <c r="D48" i="8"/>
  <c r="L20" i="8"/>
  <c r="G33" i="8"/>
  <c r="G35" i="8"/>
  <c r="G39" i="8"/>
  <c r="G47" i="8"/>
  <c r="G36" i="8"/>
  <c r="G43" i="8"/>
  <c r="G51" i="8"/>
  <c r="D33" i="8"/>
  <c r="D44" i="8"/>
  <c r="D53" i="8"/>
  <c r="H52" i="8"/>
  <c r="H50" i="8"/>
  <c r="H45" i="8"/>
  <c r="H41" i="8"/>
  <c r="H37" i="8"/>
  <c r="H53" i="8"/>
  <c r="H48" i="8"/>
  <c r="H40" i="8"/>
  <c r="H49" i="8"/>
  <c r="H46" i="8"/>
  <c r="H42" i="8"/>
  <c r="H38" i="8"/>
  <c r="H34" i="8"/>
  <c r="H51" i="8"/>
  <c r="H47" i="8"/>
  <c r="H43" i="8"/>
  <c r="H39" i="8"/>
  <c r="H35" i="8"/>
  <c r="H44" i="8"/>
  <c r="E49" i="8"/>
  <c r="E46" i="8"/>
  <c r="E42" i="8"/>
  <c r="E38" i="8"/>
  <c r="E34" i="8"/>
  <c r="E52" i="8"/>
  <c r="E45" i="8"/>
  <c r="E51" i="8"/>
  <c r="E47" i="8"/>
  <c r="E43" i="8"/>
  <c r="E39" i="8"/>
  <c r="E35" i="8"/>
  <c r="E41" i="8"/>
  <c r="E53" i="8"/>
  <c r="E48" i="8"/>
  <c r="E44" i="8"/>
  <c r="E40" i="8"/>
  <c r="E36" i="8"/>
  <c r="E33" i="8"/>
  <c r="E50" i="8"/>
  <c r="H36" i="8"/>
  <c r="L9" i="8"/>
  <c r="I27" i="8"/>
  <c r="H33" i="8"/>
  <c r="L13" i="8"/>
  <c r="L17" i="8"/>
  <c r="L21" i="8"/>
  <c r="L26" i="8"/>
  <c r="L6" i="8"/>
  <c r="J30" i="8"/>
  <c r="J45" i="8" s="1"/>
  <c r="J27" i="8"/>
  <c r="I30" i="8"/>
  <c r="I35" i="8" s="1"/>
  <c r="E37" i="8"/>
  <c r="L10" i="8"/>
  <c r="L14" i="8"/>
  <c r="L18" i="8"/>
  <c r="L23" i="8"/>
  <c r="L25" i="8"/>
  <c r="F27" i="8"/>
  <c r="F30" i="8"/>
  <c r="F34" i="8" s="1"/>
  <c r="G34" i="8"/>
  <c r="D35" i="8"/>
  <c r="G38" i="8"/>
  <c r="D39" i="8"/>
  <c r="G42" i="8"/>
  <c r="D43" i="8"/>
  <c r="G46" i="8"/>
  <c r="D47" i="8"/>
  <c r="G49" i="8"/>
  <c r="D51" i="8"/>
  <c r="K27" i="8"/>
  <c r="K30" i="8" s="1"/>
  <c r="K40" i="8" s="1"/>
  <c r="D34" i="8"/>
  <c r="G37" i="8"/>
  <c r="D38" i="8"/>
  <c r="G41" i="8"/>
  <c r="D42" i="8"/>
  <c r="G45" i="8"/>
  <c r="D46" i="8"/>
  <c r="D49" i="8"/>
  <c r="G50" i="8"/>
  <c r="G52" i="8"/>
  <c r="D37" i="8"/>
  <c r="G40" i="8"/>
  <c r="D41" i="8"/>
  <c r="G44" i="8"/>
  <c r="D45" i="8"/>
  <c r="G48" i="8"/>
  <c r="D50" i="8"/>
  <c r="F46" i="8" l="1"/>
  <c r="I46" i="8"/>
  <c r="F37" i="8"/>
  <c r="I48" i="8"/>
  <c r="D54" i="8"/>
  <c r="I40" i="8"/>
  <c r="I53" i="8"/>
  <c r="I38" i="8"/>
  <c r="I47" i="8"/>
  <c r="F40" i="8"/>
  <c r="F43" i="8"/>
  <c r="J48" i="8"/>
  <c r="J41" i="8"/>
  <c r="I34" i="8"/>
  <c r="J33" i="8"/>
  <c r="J36" i="8"/>
  <c r="I39" i="8"/>
  <c r="I44" i="8"/>
  <c r="J51" i="8"/>
  <c r="I51" i="8"/>
  <c r="F49" i="8"/>
  <c r="F36" i="8"/>
  <c r="F39" i="8"/>
  <c r="F50" i="8"/>
  <c r="F42" i="8"/>
  <c r="F48" i="8"/>
  <c r="F47" i="8"/>
  <c r="J50" i="8"/>
  <c r="F38" i="8"/>
  <c r="J40" i="8"/>
  <c r="F52" i="8"/>
  <c r="F44" i="8"/>
  <c r="K33" i="8"/>
  <c r="K45" i="8"/>
  <c r="K37" i="8"/>
  <c r="K36" i="8"/>
  <c r="H54" i="8"/>
  <c r="G54" i="8"/>
  <c r="L30" i="8"/>
  <c r="L53" i="8" s="1"/>
  <c r="J49" i="8"/>
  <c r="J42" i="8"/>
  <c r="J46" i="8"/>
  <c r="J38" i="8"/>
  <c r="J34" i="8"/>
  <c r="J43" i="8"/>
  <c r="K51" i="8"/>
  <c r="K43" i="8"/>
  <c r="K47" i="8"/>
  <c r="K39" i="8"/>
  <c r="K35" i="8"/>
  <c r="L41" i="8"/>
  <c r="K41" i="8"/>
  <c r="K34" i="8"/>
  <c r="J53" i="8"/>
  <c r="K50" i="8"/>
  <c r="J47" i="8"/>
  <c r="J39" i="8"/>
  <c r="J35" i="8"/>
  <c r="K53" i="8"/>
  <c r="K49" i="8"/>
  <c r="K44" i="8"/>
  <c r="J52" i="8"/>
  <c r="I52" i="8"/>
  <c r="I50" i="8"/>
  <c r="I41" i="8"/>
  <c r="I45" i="8"/>
  <c r="I37" i="8"/>
  <c r="I49" i="8"/>
  <c r="F45" i="8"/>
  <c r="F41" i="8"/>
  <c r="I36" i="8"/>
  <c r="L27" i="8"/>
  <c r="F33" i="8"/>
  <c r="F51" i="8"/>
  <c r="J44" i="8"/>
  <c r="F35" i="8"/>
  <c r="F53" i="8"/>
  <c r="K46" i="8"/>
  <c r="K42" i="8"/>
  <c r="K38" i="8"/>
  <c r="I33" i="8"/>
  <c r="E54" i="8"/>
  <c r="K52" i="8"/>
  <c r="K48" i="8"/>
  <c r="I43" i="8"/>
  <c r="J37" i="8"/>
  <c r="I42" i="8"/>
  <c r="L36" i="8" l="1"/>
  <c r="I54" i="8"/>
  <c r="F54" i="8"/>
  <c r="L45" i="8"/>
  <c r="L50" i="8"/>
  <c r="L33" i="8"/>
  <c r="L44" i="8"/>
  <c r="J54" i="8"/>
  <c r="L51" i="8"/>
  <c r="L49" i="8"/>
  <c r="L38" i="8"/>
  <c r="L42" i="8"/>
  <c r="L46" i="8"/>
  <c r="L39" i="8"/>
  <c r="L47" i="8"/>
  <c r="L35" i="8"/>
  <c r="L43" i="8"/>
  <c r="L34" i="8"/>
  <c r="L37" i="8"/>
  <c r="K54" i="8"/>
  <c r="L40" i="8"/>
  <c r="L48" i="8"/>
  <c r="L52" i="8"/>
  <c r="L54" i="8" l="1"/>
  <c r="A57" i="5"/>
  <c r="A58" i="5" s="1"/>
  <c r="A41" i="5"/>
  <c r="A42" i="5" s="1"/>
  <c r="A43" i="5" s="1"/>
  <c r="A44" i="5" s="1"/>
  <c r="A45" i="5" s="1"/>
  <c r="A46" i="5" s="1"/>
  <c r="A47" i="5" s="1"/>
  <c r="A48" i="5" s="1"/>
  <c r="A49" i="5" s="1"/>
  <c r="A50" i="5" s="1"/>
  <c r="A51" i="5" s="1"/>
  <c r="A52" i="5" s="1"/>
  <c r="A53" i="5" s="1"/>
  <c r="A54" i="5" s="1"/>
  <c r="A55" i="5" s="1"/>
  <c r="C40" i="5"/>
  <c r="C41" i="5" s="1"/>
  <c r="C42" i="5" s="1"/>
  <c r="C43" i="5" s="1"/>
  <c r="C44" i="5" s="1"/>
  <c r="C45" i="5" s="1"/>
  <c r="C46" i="5" s="1"/>
  <c r="C47" i="5" s="1"/>
  <c r="C48" i="5" s="1"/>
  <c r="C49" i="5" s="1"/>
  <c r="C50" i="5" s="1"/>
  <c r="C51" i="5" s="1"/>
  <c r="C52" i="5" s="1"/>
  <c r="C53" i="5" s="1"/>
  <c r="C54" i="5" s="1"/>
  <c r="H36" i="5"/>
  <c r="D36" i="5"/>
  <c r="H34" i="5"/>
  <c r="H58" i="5" s="1"/>
  <c r="J31" i="5"/>
  <c r="J34" i="5" s="1"/>
  <c r="J55" i="5" s="1"/>
  <c r="I31" i="5"/>
  <c r="H31" i="5"/>
  <c r="F31" i="5"/>
  <c r="F34" i="5" s="1"/>
  <c r="E31" i="5"/>
  <c r="D31" i="5"/>
  <c r="D34" i="5" s="1"/>
  <c r="E57" i="5" s="1"/>
  <c r="N30" i="5"/>
  <c r="M30" i="5"/>
  <c r="L30" i="5"/>
  <c r="K30" i="5"/>
  <c r="G30" i="5"/>
  <c r="N29" i="5"/>
  <c r="M29" i="5"/>
  <c r="L29" i="5"/>
  <c r="K29" i="5"/>
  <c r="G29" i="5"/>
  <c r="A29" i="5"/>
  <c r="N28" i="5"/>
  <c r="M28" i="5"/>
  <c r="L28" i="5"/>
  <c r="K28" i="5"/>
  <c r="G28" i="5"/>
  <c r="A28" i="5"/>
  <c r="N27" i="5"/>
  <c r="M27" i="5"/>
  <c r="L27" i="5"/>
  <c r="K27" i="5"/>
  <c r="G27" i="5"/>
  <c r="N26" i="5"/>
  <c r="M26" i="5"/>
  <c r="L26" i="5"/>
  <c r="K26" i="5"/>
  <c r="G26" i="5"/>
  <c r="N25" i="5"/>
  <c r="M25" i="5"/>
  <c r="L25" i="5"/>
  <c r="K25" i="5"/>
  <c r="G25" i="5"/>
  <c r="N24" i="5"/>
  <c r="M24" i="5"/>
  <c r="L24" i="5"/>
  <c r="K24" i="5"/>
  <c r="G24" i="5"/>
  <c r="N23" i="5"/>
  <c r="M23" i="5"/>
  <c r="L23" i="5"/>
  <c r="K23" i="5"/>
  <c r="G23" i="5"/>
  <c r="N22" i="5"/>
  <c r="M22" i="5"/>
  <c r="L22" i="5"/>
  <c r="K22" i="5"/>
  <c r="G22" i="5"/>
  <c r="N21" i="5"/>
  <c r="M21" i="5"/>
  <c r="L21" i="5"/>
  <c r="K21" i="5"/>
  <c r="G21" i="5"/>
  <c r="N20" i="5"/>
  <c r="M20" i="5"/>
  <c r="L20" i="5"/>
  <c r="K20" i="5"/>
  <c r="G20" i="5"/>
  <c r="N19" i="5"/>
  <c r="M19" i="5"/>
  <c r="L19" i="5"/>
  <c r="K19" i="5"/>
  <c r="G19" i="5"/>
  <c r="N18" i="5"/>
  <c r="M18" i="5"/>
  <c r="L18" i="5"/>
  <c r="K18" i="5"/>
  <c r="G18" i="5"/>
  <c r="N17" i="5"/>
  <c r="M17" i="5"/>
  <c r="L17" i="5"/>
  <c r="K17" i="5"/>
  <c r="G17" i="5"/>
  <c r="N16" i="5"/>
  <c r="M16" i="5"/>
  <c r="L16" i="5"/>
  <c r="K16" i="5"/>
  <c r="G16" i="5"/>
  <c r="N15" i="5"/>
  <c r="M15" i="5"/>
  <c r="L15" i="5"/>
  <c r="K15" i="5"/>
  <c r="G15" i="5"/>
  <c r="N14" i="5"/>
  <c r="M14" i="5"/>
  <c r="L14" i="5"/>
  <c r="K14" i="5"/>
  <c r="G14" i="5"/>
  <c r="N13" i="5"/>
  <c r="M13" i="5"/>
  <c r="L13" i="5"/>
  <c r="K13" i="5"/>
  <c r="G13" i="5"/>
  <c r="N12" i="5"/>
  <c r="M12" i="5"/>
  <c r="L12" i="5"/>
  <c r="K12" i="5"/>
  <c r="G12" i="5"/>
  <c r="A12" i="5"/>
  <c r="A13" i="5" s="1"/>
  <c r="A14" i="5" s="1"/>
  <c r="A15" i="5" s="1"/>
  <c r="A16" i="5" s="1"/>
  <c r="A17" i="5" s="1"/>
  <c r="A18" i="5" s="1"/>
  <c r="A19" i="5" s="1"/>
  <c r="A20" i="5" s="1"/>
  <c r="A21" i="5" s="1"/>
  <c r="A22" i="5" s="1"/>
  <c r="A23" i="5" s="1"/>
  <c r="A24" i="5" s="1"/>
  <c r="A25" i="5" s="1"/>
  <c r="A26" i="5" s="1"/>
  <c r="N11" i="5"/>
  <c r="M11" i="5"/>
  <c r="L11" i="5"/>
  <c r="K11" i="5"/>
  <c r="G11" i="5"/>
  <c r="C11" i="5"/>
  <c r="C12" i="5" s="1"/>
  <c r="C13" i="5" s="1"/>
  <c r="C14" i="5" s="1"/>
  <c r="C15" i="5" s="1"/>
  <c r="C16" i="5" s="1"/>
  <c r="C17" i="5" s="1"/>
  <c r="C18" i="5" s="1"/>
  <c r="C19" i="5" s="1"/>
  <c r="C20" i="5" s="1"/>
  <c r="C21" i="5" s="1"/>
  <c r="C22" i="5" s="1"/>
  <c r="C23" i="5" s="1"/>
  <c r="C24" i="5" s="1"/>
  <c r="C25" i="5" s="1"/>
  <c r="N10" i="5"/>
  <c r="M10" i="5"/>
  <c r="L10" i="5"/>
  <c r="K10" i="5"/>
  <c r="G10" i="5"/>
  <c r="O11" i="5" l="1"/>
  <c r="D39" i="5"/>
  <c r="E41" i="5"/>
  <c r="O13" i="5"/>
  <c r="O21" i="5"/>
  <c r="E49" i="5"/>
  <c r="J56" i="5"/>
  <c r="H39" i="5"/>
  <c r="I41" i="5"/>
  <c r="I51" i="5"/>
  <c r="I43" i="5"/>
  <c r="O18" i="5"/>
  <c r="O22" i="5"/>
  <c r="I49" i="5"/>
  <c r="I57" i="5"/>
  <c r="O15" i="5"/>
  <c r="O19" i="5"/>
  <c r="G31" i="5"/>
  <c r="G34" i="5" s="1"/>
  <c r="G52" i="5" s="1"/>
  <c r="O27" i="5"/>
  <c r="N31" i="5"/>
  <c r="N34" i="5" s="1"/>
  <c r="N55" i="5" s="1"/>
  <c r="O20" i="5"/>
  <c r="O23" i="5"/>
  <c r="O24" i="5"/>
  <c r="K31" i="5"/>
  <c r="K34" i="5" s="1"/>
  <c r="K51" i="5" s="1"/>
  <c r="O10" i="5"/>
  <c r="F54" i="5"/>
  <c r="F52" i="5"/>
  <c r="F50" i="5"/>
  <c r="F48" i="5"/>
  <c r="F46" i="5"/>
  <c r="F44" i="5"/>
  <c r="F42" i="5"/>
  <c r="F40" i="5"/>
  <c r="F59" i="5"/>
  <c r="F58" i="5"/>
  <c r="F39" i="5"/>
  <c r="F57" i="5"/>
  <c r="F53" i="5"/>
  <c r="F51" i="5"/>
  <c r="F49" i="5"/>
  <c r="F47" i="5"/>
  <c r="F45" i="5"/>
  <c r="F43" i="5"/>
  <c r="F41" i="5"/>
  <c r="F56" i="5"/>
  <c r="L31" i="5"/>
  <c r="L34" i="5" s="1"/>
  <c r="L43" i="5" s="1"/>
  <c r="D57" i="5"/>
  <c r="E56" i="5"/>
  <c r="E55" i="5"/>
  <c r="D53" i="5"/>
  <c r="D51" i="5"/>
  <c r="D49" i="5"/>
  <c r="D47" i="5"/>
  <c r="D45" i="5"/>
  <c r="D43" i="5"/>
  <c r="D41" i="5"/>
  <c r="D56" i="5"/>
  <c r="D55" i="5"/>
  <c r="E54" i="5"/>
  <c r="E52" i="5"/>
  <c r="E50" i="5"/>
  <c r="E48" i="5"/>
  <c r="E46" i="5"/>
  <c r="E44" i="5"/>
  <c r="E42" i="5"/>
  <c r="E40" i="5"/>
  <c r="E59" i="5"/>
  <c r="E58" i="5"/>
  <c r="D54" i="5"/>
  <c r="D52" i="5"/>
  <c r="D50" i="5"/>
  <c r="D48" i="5"/>
  <c r="D46" i="5"/>
  <c r="D44" i="5"/>
  <c r="D42" i="5"/>
  <c r="D40" i="5"/>
  <c r="E39" i="5"/>
  <c r="E47" i="5"/>
  <c r="F55" i="5"/>
  <c r="O26" i="5"/>
  <c r="O29" i="5"/>
  <c r="H57" i="5"/>
  <c r="I56" i="5"/>
  <c r="I55" i="5"/>
  <c r="H53" i="5"/>
  <c r="H51" i="5"/>
  <c r="H49" i="5"/>
  <c r="H47" i="5"/>
  <c r="H45" i="5"/>
  <c r="H43" i="5"/>
  <c r="H41" i="5"/>
  <c r="H56" i="5"/>
  <c r="H55" i="5"/>
  <c r="I54" i="5"/>
  <c r="I52" i="5"/>
  <c r="I50" i="5"/>
  <c r="I48" i="5"/>
  <c r="I46" i="5"/>
  <c r="I44" i="5"/>
  <c r="I42" i="5"/>
  <c r="I40" i="5"/>
  <c r="I59" i="5"/>
  <c r="I58" i="5"/>
  <c r="H54" i="5"/>
  <c r="H52" i="5"/>
  <c r="H50" i="5"/>
  <c r="H48" i="5"/>
  <c r="H46" i="5"/>
  <c r="H44" i="5"/>
  <c r="H42" i="5"/>
  <c r="H40" i="5"/>
  <c r="I39" i="5"/>
  <c r="E45" i="5"/>
  <c r="I47" i="5"/>
  <c r="E53" i="5"/>
  <c r="D59" i="5"/>
  <c r="O30" i="5"/>
  <c r="M31" i="5"/>
  <c r="O12" i="5"/>
  <c r="O14" i="5"/>
  <c r="O16" i="5"/>
  <c r="O17" i="5"/>
  <c r="O25" i="5"/>
  <c r="O28" i="5"/>
  <c r="J54" i="5"/>
  <c r="J52" i="5"/>
  <c r="J50" i="5"/>
  <c r="J48" i="5"/>
  <c r="J46" i="5"/>
  <c r="J44" i="5"/>
  <c r="J42" i="5"/>
  <c r="J40" i="5"/>
  <c r="J59" i="5"/>
  <c r="J58" i="5"/>
  <c r="J39" i="5"/>
  <c r="J57" i="5"/>
  <c r="J53" i="5"/>
  <c r="J51" i="5"/>
  <c r="J49" i="5"/>
  <c r="J47" i="5"/>
  <c r="J45" i="5"/>
  <c r="J43" i="5"/>
  <c r="J41" i="5"/>
  <c r="E43" i="5"/>
  <c r="I45" i="5"/>
  <c r="E51" i="5"/>
  <c r="I53" i="5"/>
  <c r="D58" i="5"/>
  <c r="H59" i="5"/>
  <c r="G45" i="5" l="1"/>
  <c r="G51" i="5"/>
  <c r="G49" i="5"/>
  <c r="N39" i="5"/>
  <c r="G59" i="5"/>
  <c r="G47" i="5"/>
  <c r="G43" i="5"/>
  <c r="G39" i="5"/>
  <c r="G55" i="5"/>
  <c r="N44" i="5"/>
  <c r="N54" i="5"/>
  <c r="N40" i="5"/>
  <c r="N47" i="5"/>
  <c r="N50" i="5"/>
  <c r="N53" i="5"/>
  <c r="N57" i="5"/>
  <c r="N45" i="5"/>
  <c r="N42" i="5"/>
  <c r="N56" i="5"/>
  <c r="N41" i="5"/>
  <c r="N51" i="5"/>
  <c r="K57" i="5"/>
  <c r="H60" i="5"/>
  <c r="K55" i="5"/>
  <c r="K47" i="5"/>
  <c r="K58" i="5"/>
  <c r="K59" i="5"/>
  <c r="K43" i="5"/>
  <c r="K46" i="5"/>
  <c r="K45" i="5"/>
  <c r="K41" i="5"/>
  <c r="D60" i="5"/>
  <c r="G44" i="5"/>
  <c r="L39" i="5"/>
  <c r="M59" i="5"/>
  <c r="L48" i="5"/>
  <c r="M39" i="5"/>
  <c r="G53" i="5"/>
  <c r="N59" i="5"/>
  <c r="G56" i="5"/>
  <c r="N49" i="5"/>
  <c r="N58" i="5"/>
  <c r="G57" i="5"/>
  <c r="N46" i="5"/>
  <c r="N43" i="5"/>
  <c r="G41" i="5"/>
  <c r="G58" i="5"/>
  <c r="G54" i="5"/>
  <c r="O31" i="5"/>
  <c r="O34" i="5" s="1"/>
  <c r="O52" i="5" s="1"/>
  <c r="M58" i="5"/>
  <c r="M41" i="5"/>
  <c r="J60" i="5"/>
  <c r="L55" i="5"/>
  <c r="M52" i="5"/>
  <c r="M48" i="5"/>
  <c r="L49" i="5"/>
  <c r="I60" i="5"/>
  <c r="M56" i="5"/>
  <c r="L52" i="5"/>
  <c r="M44" i="5"/>
  <c r="L44" i="5"/>
  <c r="K44" i="5"/>
  <c r="K50" i="5"/>
  <c r="K42" i="5"/>
  <c r="K40" i="5"/>
  <c r="K52" i="5"/>
  <c r="M55" i="5"/>
  <c r="K56" i="5"/>
  <c r="G50" i="5"/>
  <c r="G42" i="5"/>
  <c r="G40" i="5"/>
  <c r="M47" i="5"/>
  <c r="L58" i="5"/>
  <c r="M51" i="5"/>
  <c r="M53" i="5"/>
  <c r="M57" i="5"/>
  <c r="M49" i="5"/>
  <c r="L59" i="5"/>
  <c r="M45" i="5"/>
  <c r="L46" i="5"/>
  <c r="L51" i="5"/>
  <c r="L47" i="5"/>
  <c r="M54" i="5"/>
  <c r="M50" i="5"/>
  <c r="M42" i="5"/>
  <c r="F60" i="5"/>
  <c r="L54" i="5"/>
  <c r="L42" i="5"/>
  <c r="K39" i="5"/>
  <c r="K48" i="5"/>
  <c r="K54" i="5"/>
  <c r="M43" i="5"/>
  <c r="L50" i="5"/>
  <c r="L41" i="5"/>
  <c r="M46" i="5"/>
  <c r="L53" i="5"/>
  <c r="E60" i="5"/>
  <c r="L56" i="5"/>
  <c r="M40" i="5"/>
  <c r="L40" i="5"/>
  <c r="L57" i="5"/>
  <c r="L45" i="5"/>
  <c r="N48" i="5"/>
  <c r="N52" i="5"/>
  <c r="K49" i="5"/>
  <c r="G46" i="5"/>
  <c r="K53" i="5"/>
  <c r="G48" i="5"/>
  <c r="O45" i="5" l="1"/>
  <c r="O49" i="5"/>
  <c r="O48" i="5"/>
  <c r="O46" i="5"/>
  <c r="O56" i="5"/>
  <c r="O43" i="5"/>
  <c r="O57" i="5"/>
  <c r="O59" i="5"/>
  <c r="O53" i="5"/>
  <c r="O55" i="5"/>
  <c r="O54" i="5"/>
  <c r="O41" i="5"/>
  <c r="L60" i="5"/>
  <c r="G60" i="5"/>
  <c r="O39" i="5"/>
  <c r="O58" i="5"/>
  <c r="N60" i="5"/>
  <c r="M60" i="5"/>
  <c r="K60" i="5"/>
  <c r="O42" i="5"/>
  <c r="O47" i="5"/>
  <c r="O40" i="5"/>
  <c r="O44" i="5"/>
  <c r="O51" i="5"/>
  <c r="O50" i="5"/>
  <c r="O60" i="5" l="1"/>
  <c r="A52" i="3"/>
  <c r="A53" i="3" s="1"/>
  <c r="C38" i="3"/>
  <c r="C39" i="3" s="1"/>
  <c r="C40" i="3" s="1"/>
  <c r="C41" i="3" s="1"/>
  <c r="C42" i="3" s="1"/>
  <c r="C43" i="3" s="1"/>
  <c r="C44" i="3" s="1"/>
  <c r="C45" i="3" s="1"/>
  <c r="C46" i="3" s="1"/>
  <c r="C47" i="3" s="1"/>
  <c r="C48" i="3" s="1"/>
  <c r="C49" i="3" s="1"/>
  <c r="A36" i="3"/>
  <c r="A37" i="3" s="1"/>
  <c r="A38" i="3" s="1"/>
  <c r="A39" i="3" s="1"/>
  <c r="A40" i="3" s="1"/>
  <c r="A41" i="3" s="1"/>
  <c r="A42" i="3" s="1"/>
  <c r="A43" i="3" s="1"/>
  <c r="A44" i="3" s="1"/>
  <c r="A45" i="3" s="1"/>
  <c r="A46" i="3" s="1"/>
  <c r="A47" i="3" s="1"/>
  <c r="A48" i="3" s="1"/>
  <c r="A49" i="3" s="1"/>
  <c r="A50" i="3" s="1"/>
  <c r="C35" i="3"/>
  <c r="C36" i="3" s="1"/>
  <c r="C37" i="3" s="1"/>
  <c r="G32" i="3"/>
  <c r="D32" i="3"/>
  <c r="H27" i="3"/>
  <c r="H30" i="3" s="1"/>
  <c r="H52" i="3" s="1"/>
  <c r="G27" i="3"/>
  <c r="G30" i="3" s="1"/>
  <c r="G38" i="3" s="1"/>
  <c r="E27" i="3"/>
  <c r="E30" i="3" s="1"/>
  <c r="D27" i="3"/>
  <c r="D30" i="3" s="1"/>
  <c r="K26" i="3"/>
  <c r="J26" i="3"/>
  <c r="I26" i="3"/>
  <c r="F26" i="3"/>
  <c r="K25" i="3"/>
  <c r="J25" i="3"/>
  <c r="I25" i="3"/>
  <c r="F25" i="3"/>
  <c r="K24" i="3"/>
  <c r="J24" i="3"/>
  <c r="I24" i="3"/>
  <c r="F24" i="3"/>
  <c r="A24" i="3"/>
  <c r="A25" i="3" s="1"/>
  <c r="K23" i="3"/>
  <c r="J23" i="3"/>
  <c r="I23" i="3"/>
  <c r="F23" i="3"/>
  <c r="K22" i="3"/>
  <c r="J22" i="3"/>
  <c r="I22" i="3"/>
  <c r="F22" i="3"/>
  <c r="K21" i="3"/>
  <c r="J21" i="3"/>
  <c r="I21" i="3"/>
  <c r="F21" i="3"/>
  <c r="K20" i="3"/>
  <c r="J20" i="3"/>
  <c r="I20" i="3"/>
  <c r="F20" i="3"/>
  <c r="K19" i="3"/>
  <c r="J19" i="3"/>
  <c r="I19" i="3"/>
  <c r="F19" i="3"/>
  <c r="K18" i="3"/>
  <c r="J18" i="3"/>
  <c r="I18" i="3"/>
  <c r="F18" i="3"/>
  <c r="K17" i="3"/>
  <c r="J17" i="3"/>
  <c r="I17" i="3"/>
  <c r="F17" i="3"/>
  <c r="K16" i="3"/>
  <c r="J16" i="3"/>
  <c r="I16" i="3"/>
  <c r="F16" i="3"/>
  <c r="K15" i="3"/>
  <c r="J15" i="3"/>
  <c r="I15" i="3"/>
  <c r="F15" i="3"/>
  <c r="K14" i="3"/>
  <c r="J14" i="3"/>
  <c r="I14" i="3"/>
  <c r="F14" i="3"/>
  <c r="K13" i="3"/>
  <c r="J13" i="3"/>
  <c r="I13" i="3"/>
  <c r="F13" i="3"/>
  <c r="K12" i="3"/>
  <c r="J12" i="3"/>
  <c r="I12" i="3"/>
  <c r="F12" i="3"/>
  <c r="K11" i="3"/>
  <c r="J11" i="3"/>
  <c r="I11" i="3"/>
  <c r="F11" i="3"/>
  <c r="K10" i="3"/>
  <c r="J10" i="3"/>
  <c r="I10" i="3"/>
  <c r="F10" i="3"/>
  <c r="K9" i="3"/>
  <c r="J9" i="3"/>
  <c r="I9" i="3"/>
  <c r="F9" i="3"/>
  <c r="K8" i="3"/>
  <c r="J8" i="3"/>
  <c r="I8" i="3"/>
  <c r="F8" i="3"/>
  <c r="A8" i="3"/>
  <c r="A9" i="3" s="1"/>
  <c r="A10" i="3" s="1"/>
  <c r="A11" i="3" s="1"/>
  <c r="A12" i="3" s="1"/>
  <c r="A13" i="3" s="1"/>
  <c r="A14" i="3" s="1"/>
  <c r="A15" i="3" s="1"/>
  <c r="A16" i="3" s="1"/>
  <c r="A17" i="3" s="1"/>
  <c r="A18" i="3" s="1"/>
  <c r="A19" i="3" s="1"/>
  <c r="A20" i="3" s="1"/>
  <c r="A21" i="3" s="1"/>
  <c r="A22" i="3" s="1"/>
  <c r="K7" i="3"/>
  <c r="J7" i="3"/>
  <c r="I7" i="3"/>
  <c r="F7" i="3"/>
  <c r="L7" i="3" s="1"/>
  <c r="C7" i="3"/>
  <c r="C8" i="3" s="1"/>
  <c r="C9" i="3" s="1"/>
  <c r="C10" i="3" s="1"/>
  <c r="C11" i="3" s="1"/>
  <c r="C12" i="3" s="1"/>
  <c r="C13" i="3" s="1"/>
  <c r="C14" i="3" s="1"/>
  <c r="C15" i="3" s="1"/>
  <c r="C16" i="3" s="1"/>
  <c r="C17" i="3" s="1"/>
  <c r="C18" i="3" s="1"/>
  <c r="C19" i="3" s="1"/>
  <c r="C20" i="3" s="1"/>
  <c r="C21" i="3" s="1"/>
  <c r="K6" i="3"/>
  <c r="J6" i="3"/>
  <c r="I6" i="3"/>
  <c r="F6" i="3"/>
  <c r="F25" i="2"/>
  <c r="F20" i="2"/>
  <c r="F19" i="2"/>
  <c r="F18" i="2"/>
  <c r="A18" i="2"/>
  <c r="A19" i="2" s="1"/>
  <c r="A20" i="2" s="1"/>
  <c r="F17" i="2"/>
  <c r="F16" i="2"/>
  <c r="F15" i="2"/>
  <c r="F14" i="2"/>
  <c r="F13" i="2"/>
  <c r="F12" i="2"/>
  <c r="F11" i="2"/>
  <c r="L13" i="3" l="1"/>
  <c r="L15" i="3"/>
  <c r="L17" i="3"/>
  <c r="L20" i="3"/>
  <c r="L16" i="3"/>
  <c r="L8" i="3"/>
  <c r="L21" i="3"/>
  <c r="L22" i="3"/>
  <c r="L6" i="3"/>
  <c r="L9" i="3"/>
  <c r="L11" i="3"/>
  <c r="L12" i="3"/>
  <c r="L24" i="3"/>
  <c r="L26" i="3"/>
  <c r="D52" i="3"/>
  <c r="D50" i="3"/>
  <c r="D43" i="3"/>
  <c r="D35" i="3"/>
  <c r="H35" i="3"/>
  <c r="H43" i="3"/>
  <c r="H50" i="3"/>
  <c r="D39" i="3"/>
  <c r="D47" i="3"/>
  <c r="H39" i="3"/>
  <c r="H47" i="3"/>
  <c r="L10" i="3"/>
  <c r="L18" i="3"/>
  <c r="F27" i="3"/>
  <c r="F30" i="3" s="1"/>
  <c r="F48" i="3" s="1"/>
  <c r="L23" i="3"/>
  <c r="J27" i="3"/>
  <c r="J30" i="3" s="1"/>
  <c r="J50" i="3" s="1"/>
  <c r="K27" i="3"/>
  <c r="K30" i="3" s="1"/>
  <c r="K35" i="3" s="1"/>
  <c r="L14" i="3"/>
  <c r="L19" i="3"/>
  <c r="L25" i="3"/>
  <c r="G50" i="3"/>
  <c r="G47" i="3"/>
  <c r="G43" i="3"/>
  <c r="G39" i="3"/>
  <c r="G35" i="3"/>
  <c r="G42" i="3"/>
  <c r="G52" i="3"/>
  <c r="G48" i="3"/>
  <c r="G44" i="3"/>
  <c r="G40" i="3"/>
  <c r="G36" i="3"/>
  <c r="G46" i="3"/>
  <c r="G54" i="3"/>
  <c r="G49" i="3"/>
  <c r="G45" i="3"/>
  <c r="G41" i="3"/>
  <c r="G37" i="3"/>
  <c r="G34" i="3"/>
  <c r="G53" i="3"/>
  <c r="G51" i="3"/>
  <c r="E54" i="3"/>
  <c r="E49" i="3"/>
  <c r="E45" i="3"/>
  <c r="E41" i="3"/>
  <c r="E37" i="3"/>
  <c r="E34" i="3"/>
  <c r="E40" i="3"/>
  <c r="E53" i="3"/>
  <c r="E51" i="3"/>
  <c r="E46" i="3"/>
  <c r="E42" i="3"/>
  <c r="E38" i="3"/>
  <c r="E52" i="3"/>
  <c r="E48" i="3"/>
  <c r="E44" i="3"/>
  <c r="E50" i="3"/>
  <c r="E47" i="3"/>
  <c r="E43" i="3"/>
  <c r="E39" i="3"/>
  <c r="E35" i="3"/>
  <c r="E36" i="3"/>
  <c r="D38" i="3"/>
  <c r="H38" i="3"/>
  <c r="D42" i="3"/>
  <c r="H42" i="3"/>
  <c r="D46" i="3"/>
  <c r="H46" i="3"/>
  <c r="D51" i="3"/>
  <c r="H51" i="3"/>
  <c r="D53" i="3"/>
  <c r="H53" i="3"/>
  <c r="D34" i="3"/>
  <c r="H34" i="3"/>
  <c r="D37" i="3"/>
  <c r="H37" i="3"/>
  <c r="D41" i="3"/>
  <c r="H41" i="3"/>
  <c r="D45" i="3"/>
  <c r="H45" i="3"/>
  <c r="D49" i="3"/>
  <c r="H49" i="3"/>
  <c r="D54" i="3"/>
  <c r="H54" i="3"/>
  <c r="I27" i="3"/>
  <c r="I30" i="3" s="1"/>
  <c r="I37" i="3" s="1"/>
  <c r="D36" i="3"/>
  <c r="H36" i="3"/>
  <c r="D40" i="3"/>
  <c r="H40" i="3"/>
  <c r="D44" i="3"/>
  <c r="H44" i="3"/>
  <c r="D48" i="3"/>
  <c r="H48" i="3"/>
  <c r="K48" i="3" l="1"/>
  <c r="F35" i="3"/>
  <c r="K52" i="3"/>
  <c r="K43" i="3"/>
  <c r="L27" i="3"/>
  <c r="L30" i="3" s="1"/>
  <c r="L35" i="3" s="1"/>
  <c r="K45" i="3"/>
  <c r="K39" i="3"/>
  <c r="F42" i="3"/>
  <c r="I49" i="3"/>
  <c r="I35" i="3"/>
  <c r="F50" i="3"/>
  <c r="I45" i="3"/>
  <c r="J54" i="3"/>
  <c r="J49" i="3"/>
  <c r="J45" i="3"/>
  <c r="J41" i="3"/>
  <c r="J37" i="3"/>
  <c r="J34" i="3"/>
  <c r="F41" i="3"/>
  <c r="F49" i="3"/>
  <c r="F45" i="3"/>
  <c r="F54" i="3"/>
  <c r="F34" i="3"/>
  <c r="F37" i="3"/>
  <c r="F46" i="3"/>
  <c r="I48" i="3"/>
  <c r="I40" i="3"/>
  <c r="I52" i="3"/>
  <c r="I44" i="3"/>
  <c r="I36" i="3"/>
  <c r="F39" i="3"/>
  <c r="H55" i="3"/>
  <c r="F52" i="3"/>
  <c r="F36" i="3"/>
  <c r="E55" i="3"/>
  <c r="G55" i="3"/>
  <c r="F53" i="3"/>
  <c r="J44" i="3"/>
  <c r="J35" i="3"/>
  <c r="I54" i="3"/>
  <c r="F51" i="3"/>
  <c r="J48" i="3"/>
  <c r="I39" i="3"/>
  <c r="J36" i="3"/>
  <c r="I47" i="3"/>
  <c r="I42" i="3"/>
  <c r="F43" i="3"/>
  <c r="D55" i="3"/>
  <c r="F40" i="3"/>
  <c r="J39" i="3"/>
  <c r="K51" i="3"/>
  <c r="K46" i="3"/>
  <c r="K42" i="3"/>
  <c r="K53" i="3"/>
  <c r="K38" i="3"/>
  <c r="J53" i="3"/>
  <c r="I43" i="3"/>
  <c r="I53" i="3"/>
  <c r="I51" i="3"/>
  <c r="K47" i="3"/>
  <c r="J43" i="3"/>
  <c r="J38" i="3"/>
  <c r="J42" i="3"/>
  <c r="I34" i="3"/>
  <c r="J46" i="3"/>
  <c r="I41" i="3"/>
  <c r="F38" i="3"/>
  <c r="F47" i="3"/>
  <c r="F44" i="3"/>
  <c r="K54" i="3"/>
  <c r="J51" i="3"/>
  <c r="I46" i="3"/>
  <c r="K37" i="3"/>
  <c r="K34" i="3"/>
  <c r="J52" i="3"/>
  <c r="J47" i="3"/>
  <c r="I38" i="3"/>
  <c r="K50" i="3"/>
  <c r="I50" i="3"/>
  <c r="K41" i="3"/>
  <c r="K36" i="3"/>
  <c r="K40" i="3"/>
  <c r="K49" i="3"/>
  <c r="K44" i="3"/>
  <c r="J40" i="3"/>
  <c r="L37" i="3"/>
  <c r="L41" i="3" l="1"/>
  <c r="L36" i="3"/>
  <c r="L45" i="3"/>
  <c r="L39" i="3"/>
  <c r="L44" i="3"/>
  <c r="L46" i="3"/>
  <c r="L42" i="3"/>
  <c r="L34" i="3"/>
  <c r="L49" i="3"/>
  <c r="L47" i="3"/>
  <c r="L43" i="3"/>
  <c r="L40" i="3"/>
  <c r="L51" i="3"/>
  <c r="L53" i="3"/>
  <c r="L52" i="3"/>
  <c r="L38" i="3"/>
  <c r="L50" i="3"/>
  <c r="L54" i="3"/>
  <c r="L48" i="3"/>
  <c r="I55" i="3"/>
  <c r="K55" i="3"/>
  <c r="F55" i="3"/>
  <c r="J55" i="3"/>
</calcChain>
</file>

<file path=xl/sharedStrings.xml><?xml version="1.0" encoding="utf-8"?>
<sst xmlns="http://schemas.openxmlformats.org/spreadsheetml/2006/main" count="513" uniqueCount="186">
  <si>
    <t>Hommes</t>
  </si>
  <si>
    <t>Femmes</t>
  </si>
  <si>
    <t>Ensemble</t>
  </si>
  <si>
    <t>Bénéficiaires d'un droit direct servi seul ou avec un droit dérivé</t>
  </si>
  <si>
    <t xml:space="preserve">Détail par type de pension : </t>
  </si>
  <si>
    <t>Pensions normales</t>
  </si>
  <si>
    <t>Pensions substituées à une pension d'invalidité</t>
  </si>
  <si>
    <t>Pensions pour inaptitude au travail et assimilés</t>
  </si>
  <si>
    <t>Retraités ayant une carrière complète au Régime général</t>
  </si>
  <si>
    <t>Retraités bénéficiaires d'un droit direct contributif servi seul</t>
  </si>
  <si>
    <t>Source : SNSP-TSTI</t>
  </si>
  <si>
    <t>Au 31
décembre :</t>
  </si>
  <si>
    <t xml:space="preserve">Hommes </t>
  </si>
  <si>
    <t xml:space="preserve">Écart du montant femmes/hommes </t>
  </si>
  <si>
    <t>ND</t>
  </si>
  <si>
    <t>(effectifs)</t>
  </si>
  <si>
    <t>Montant mensuel</t>
  </si>
  <si>
    <t>Bénéficiaires d'un droit direct (servi avec ou sans droit dérivé)</t>
  </si>
  <si>
    <t>Bénéficiaires d'un droit dérivé servi seul</t>
  </si>
  <si>
    <t>Total</t>
  </si>
  <si>
    <t>Moins de 100 €</t>
  </si>
  <si>
    <t>à</t>
  </si>
  <si>
    <t xml:space="preserve">à </t>
  </si>
  <si>
    <t xml:space="preserve">et </t>
  </si>
  <si>
    <t>plus</t>
  </si>
  <si>
    <t>sous-total</t>
  </si>
  <si>
    <t>Montant moyen</t>
  </si>
  <si>
    <t>Non ventilables</t>
  </si>
  <si>
    <t>TOTAL</t>
  </si>
  <si>
    <t>(Proportions)</t>
  </si>
  <si>
    <t>Montant mensuel en euros</t>
  </si>
  <si>
    <t>2019*</t>
  </si>
  <si>
    <t>Montant de l'avantage de droit direct</t>
  </si>
  <si>
    <t>Montant de l'avantage de droit dérivé</t>
  </si>
  <si>
    <t>Montant de l'avantage de droit direct et dérivé</t>
  </si>
  <si>
    <t>100€ à 199€</t>
  </si>
  <si>
    <t>200€ à 299€</t>
  </si>
  <si>
    <t>300€ à 399€</t>
  </si>
  <si>
    <t>400€ à 499€</t>
  </si>
  <si>
    <t>500€ à 599€</t>
  </si>
  <si>
    <t>600€ à 699€</t>
  </si>
  <si>
    <t>700€ à 799€</t>
  </si>
  <si>
    <t>800€ à 899€</t>
  </si>
  <si>
    <t>900€ à 999€</t>
  </si>
  <si>
    <t>1000€ à 1099€</t>
  </si>
  <si>
    <t>1100€ à 1199€</t>
  </si>
  <si>
    <t>1200€ à 1299€</t>
  </si>
  <si>
    <t>1300€ à 1399€</t>
  </si>
  <si>
    <t>1400€ à 1499€</t>
  </si>
  <si>
    <t>1500€ à 1599€</t>
  </si>
  <si>
    <t>1600€ à 1699€</t>
  </si>
  <si>
    <t>1700€ à 1799€</t>
  </si>
  <si>
    <t>1800€ à 1899€</t>
  </si>
  <si>
    <t>1900€ à 1999€</t>
  </si>
  <si>
    <t>Tranches de montants mensuels</t>
  </si>
  <si>
    <t>Proportion parmi les droits directs contributifs</t>
  </si>
  <si>
    <t>Nombre de pensions au minimum contributif</t>
  </si>
  <si>
    <t>Droits dérivés servis seuls</t>
  </si>
  <si>
    <t>Droits dérivés servis avec un droit direct</t>
  </si>
  <si>
    <t>Ensemble des droits dérivés</t>
  </si>
  <si>
    <t>Bénéficiaires d'un droit dérivé servi avec un droit direct</t>
  </si>
  <si>
    <t>Montant mensuel moyen de base</t>
  </si>
  <si>
    <t>Part du montant de chaque avantage</t>
  </si>
  <si>
    <t>Effectif</t>
  </si>
  <si>
    <t>Total des deux avantages</t>
  </si>
  <si>
    <t>Écart femmes/
hommes</t>
  </si>
  <si>
    <r>
      <t>2019</t>
    </r>
    <r>
      <rPr>
        <vertAlign val="superscript"/>
        <sz val="9"/>
        <rFont val="Arial"/>
        <family val="2"/>
      </rPr>
      <t>(2)</t>
    </r>
  </si>
  <si>
    <t>au 31 décembre</t>
  </si>
  <si>
    <t>Part des pensions portées au minimum contributif sur l'ensemble des droits directs</t>
  </si>
  <si>
    <t>Évolution du nombre de bénéficiaires du minimum contributif</t>
  </si>
  <si>
    <t>2019 *</t>
  </si>
  <si>
    <t>Nombre de retraités de droit direct contributif</t>
  </si>
  <si>
    <t>Nombre de retraités de droit direct bénéficiaires du minimum contributif</t>
  </si>
  <si>
    <r>
      <t>2021</t>
    </r>
    <r>
      <rPr>
        <vertAlign val="superscript"/>
        <sz val="9"/>
        <rFont val="Arial"/>
        <family val="2"/>
      </rPr>
      <t>(3)</t>
    </r>
  </si>
  <si>
    <t>Nombre de retraités du régime général en paiement au 31 décembre 2022 dont la pension de base est portée au minimum contributif</t>
  </si>
  <si>
    <t>Droits directs contributifs au 31/12/2022</t>
  </si>
  <si>
    <t>Évolution 2022/2021</t>
  </si>
  <si>
    <t>Montant mensuel moyen des droits dérivés
 au 31 décembre 2022</t>
  </si>
  <si>
    <t>Montant mensuels moyens de base* servis aux bénéficiaires d’un droit direct servi avec un droit dérivé au 31 décembre 2022</t>
  </si>
  <si>
    <t>Montant moyen
 du droit dérivé</t>
  </si>
  <si>
    <t>Source : SNSP-TSTI.</t>
  </si>
  <si>
    <t>Champ : Retraités (de droit direct et/ou de droit dérivé) du régime général.</t>
  </si>
  <si>
    <t>Note : le montant global est le montant brut total dû par le régime général au retraité, en additionnant ses droits directs et dérivés et ses compléments de pension (dont le minimum vieillesse).</t>
  </si>
  <si>
    <t xml:space="preserve">Répartition des montants globaux mensuels servis au 31 décembre 2022, par tranches de montant 										</t>
  </si>
  <si>
    <t xml:space="preserve">Répartition des montants globaux mensuels servis au 31 décembre 2022, par tranches de montant 											</t>
  </si>
  <si>
    <t xml:space="preserve">Montant global mensuel moyen servi au 31 décembre 2022,
selon les droits des retraités				</t>
  </si>
  <si>
    <t>Évolution du montant global mensuel moyen servi au 31 décembre pour les retraités de droits directs ayant une carrière complète au régime général(1) (euros courants)</t>
  </si>
  <si>
    <t>Champ : Retraités de droit direct ayant une carrière complète au régime général.</t>
  </si>
  <si>
    <t>(1) Pensions de droit direct attribuées à taux plein et sans prorata de durée d'assurance au régime général.</t>
  </si>
  <si>
    <t>(2) Retraités du régime général - champ : salariés.</t>
  </si>
  <si>
    <t>(3) Rupture de série à la suite de l'intégration du régime des travailleurs indépendants au régime général.</t>
  </si>
  <si>
    <t>Champ : salariés et indépendants – Données non disponibles en 2019 et 2020.</t>
  </si>
  <si>
    <t>Note : le montant global est le montant brut total dû par le régime général au retraité, en additionnant ses droits directs et dérivés et ses compléments de pension (dont le minimum vieillesse).</t>
  </si>
  <si>
    <t>Champ : Retraités (de droit direct et/ou de droit dérivé) du régime général (hors outils de gestion de la Sécurité sociale pour les indépendants jusqu'à fin 2018) au 31/12 de chaque année.</t>
  </si>
  <si>
    <t>* Rupture de série à la suite de l'intégration du régime des travailleurs indépendants au régime général.</t>
  </si>
  <si>
    <t>Répartition des retraités de droit direct</t>
  </si>
  <si>
    <t>selon le montant mensuel moyen de base de droit direct</t>
  </si>
  <si>
    <t>au 31 décembre 2022</t>
  </si>
  <si>
    <t>Champ : Retraités de droit direct du régime général (droit direct servi seul ou avec un droit dérivé).</t>
  </si>
  <si>
    <t>Note : le montant de base du droit direct correspond au montant brut de ce droit dû par le régime général (après application des règles de minimum contributif et de maximum), y compris la majoration enfants de 10 %.</t>
  </si>
  <si>
    <t xml:space="preserve">Évolution du nombre de retraités du régime général en paiement au 31 décembre dont la pension de base est portée au minimum contributif						</t>
  </si>
  <si>
    <t>Champ : Retraités du régime général (hors outils de gestion de la Sécurité sociale pour les indépendants jusqu'à fin 2018) au 31/12 de chaque année.</t>
  </si>
  <si>
    <t>Champ : Retraités de droit dérivé du régime général (droit dérivé servi seul ou avec un droit direct).</t>
  </si>
  <si>
    <t>Note : le montant de base du droit dérivé correspond au montant brut de ce droit dû par le régime général (après application des règles de minimum et de maximum), y compris la majoration de la pension de réversion et la majoration enfants de 10 %.</t>
  </si>
  <si>
    <t>Note : le montant de base du droit dérivé correspond au montant brut de ce droit dû par le régime général (après application des règles de minimum et de maximum), y compris la majoration de la pension de réversion et la majoration enfants de 10 %.</t>
  </si>
  <si>
    <t xml:space="preserve">Répartition des retraités de droit dérivé selon le montant mensuel moyen de base de droit dérivé
au 31 décembre 2022									</t>
  </si>
  <si>
    <t>Champ : Retraités ayant un droit dérivé servi avec un droit direct au régime général.</t>
  </si>
  <si>
    <t>* : Montants bruts après application des règles du minimum et maximum, y compris la majoration pour enfant de 10 % et la majoration de pension de réversion, non compris les autres avantages complémentaires, hors autres régimes de base et complémentaires.</t>
  </si>
  <si>
    <t>Évolution du montant global mensuel moyen servi au 31 décembre (euros courants)</t>
  </si>
  <si>
    <r>
      <t>2019</t>
    </r>
    <r>
      <rPr>
        <vertAlign val="superscript"/>
        <sz val="9"/>
        <color theme="0"/>
        <rFont val="Arial"/>
        <family val="2"/>
      </rPr>
      <t>(2)</t>
    </r>
  </si>
  <si>
    <r>
      <t>2021</t>
    </r>
    <r>
      <rPr>
        <vertAlign val="superscript"/>
        <sz val="9"/>
        <color theme="0"/>
        <rFont val="Arial"/>
        <family val="2"/>
      </rPr>
      <t>(3)</t>
    </r>
  </si>
  <si>
    <t>Bénéficiaires d'un droit dérivé (servi seul ou avec un droit direct)</t>
  </si>
  <si>
    <t>Bénéficiaire d'un droit dérivé servi avec un droit direct</t>
  </si>
  <si>
    <t>Ensemble des retraités</t>
  </si>
  <si>
    <t>Champ : Retraités de droit direct du régime général ayant une pension de base au minimum contributif.</t>
  </si>
  <si>
    <t>Champ : Retraités de droit direct du régime général (hors outils de gestion de la Sécurité sociale pour les indépendants jusqu'à fin 2018) au 31/12 de chaque année.</t>
  </si>
  <si>
    <t>Source : SNSP-TSTI.</t>
  </si>
  <si>
    <t>Evol 2022/2002</t>
  </si>
  <si>
    <t>Source : SNSP et SNSP TSTI.</t>
  </si>
  <si>
    <t>Source : SNSP et SNSP-TSTI.</t>
  </si>
  <si>
    <t>Année</t>
  </si>
  <si>
    <t>Taux de revalorisation</t>
  </si>
  <si>
    <t>Coefficient revalorisation</t>
  </si>
  <si>
    <t>Produit Taux revalorisation 2001-2019</t>
  </si>
  <si>
    <t>Revalorisation cumulée 1/1/2001-1/12/2022</t>
  </si>
  <si>
    <t>En fonction du montant</t>
  </si>
  <si>
    <t>Coeficient moyen pondéré</t>
  </si>
  <si>
    <t>​Inférieur ou égal à 2 000 €</t>
  </si>
  <si>
    <t>Supérieur à 2 000 € et inférieur ou égal à 2 008 €</t>
  </si>
  <si>
    <t>​Supérieur à 2 008 € et inférieur ou égal à 2 012 €</t>
  </si>
  <si>
    <t>Supérieur à 2 012 € et inférieur ou égal à 2 014 €</t>
  </si>
  <si>
    <t>​Supérieur à  2 014 €</t>
  </si>
  <si>
    <t>Source : http://campus.n18.an.cnav/Bareme/Articles/revalorisation_coefficient_revalorisation_retraite_bar.aspx</t>
  </si>
  <si>
    <t xml:space="preserve">Pour 2008, le coefficient est obtenu en multipliant les coefficients des revalorisation de janvier et septembre </t>
  </si>
  <si>
    <t>Pour 2020, plusieurs coefficients de revalorisation étaient existants en fonction du montant servi à chaque pensionnés. Un coefficient moyen pondéré prenant en compte la répartition des retraités en fonction de leur pensions a été crée (1,0099). Ce coefficient sert de base pour les différents calculs d'évolutions aux années suivantes.</t>
  </si>
  <si>
    <t>Taux d'inflation y compris tabac</t>
  </si>
  <si>
    <t>Coefficient</t>
  </si>
  <si>
    <t>Produit Taux revalorisation 2002-2022</t>
  </si>
  <si>
    <t>Années</t>
  </si>
  <si>
    <t>Inflation y compris tabac en glissement annuel entre décembre n et décembre n-1</t>
  </si>
  <si>
    <t>Inflation hors tabac en glissement annuel entre décembre n et décembre n-1</t>
  </si>
  <si>
    <t>Revalorisation de la pension au RG entre décembre n et décembre n-1</t>
  </si>
  <si>
    <t>Source : Législation Cnav pour le coefficient de revalorisation des pensions brutes et l'Insee pour le taux d’inflation (indice des prix à la consommation, hors et y compris tabac en glissement annuel - Ensemble des ménages - France - Base 2015)</t>
  </si>
  <si>
    <t>Cumul fin 2002 - fin 2022</t>
  </si>
  <si>
    <t xml:space="preserve">Inflation hors tabac en glissement annuel  (Insee) : </t>
  </si>
  <si>
    <t>https://www.insee.fr/fr/statistiques/serie/001768580</t>
  </si>
  <si>
    <t xml:space="preserve">Inflation y compris tabac en glissement annuel (Insee) : </t>
  </si>
  <si>
    <t>https://www.insee.fr/fr/statistiques/serie/001761313</t>
  </si>
  <si>
    <t>Coefficients de revalorisation des retraites :</t>
  </si>
  <si>
    <t>€ courant</t>
  </si>
  <si>
    <t>Evolution annuelle</t>
  </si>
  <si>
    <t>Coefficient de revalorisation des pensions</t>
  </si>
  <si>
    <t>Inflation</t>
  </si>
  <si>
    <t> 2019*</t>
  </si>
  <si>
    <t>-</t>
  </si>
  <si>
    <t xml:space="preserve"> </t>
  </si>
  <si>
    <t>Évolution  2002-2022 (y c. hausse en 2019 liée à l'inclusion des droits indépendants)</t>
  </si>
  <si>
    <t xml:space="preserve">Taux de croissance annuel moyen </t>
  </si>
  <si>
    <t xml:space="preserve">Cumul </t>
  </si>
  <si>
    <t>Évolution  2002-2022 (hors hausse en 2019 liée à l'inclusion des droits indépendants)</t>
  </si>
  <si>
    <t>Taux de croissance annuel moyen</t>
  </si>
  <si>
    <t>Cumul</t>
  </si>
  <si>
    <t>Champ : Retraités de droit direct et de droit dérivé du régime général (hors outils de gestion de la Sécurité sociale pour les indépendants jusqu'à fin 2018)</t>
  </si>
  <si>
    <t xml:space="preserve">* 2019 : rupture de série suite à l'intégration du régime des travailleurs indépendants au régime général </t>
  </si>
  <si>
    <t>Évolution de la revalorisation de la pension au régime général</t>
  </si>
  <si>
    <t xml:space="preserve">Revalorisation de la pension au régime général </t>
  </si>
  <si>
    <t>Évolution des pensions globales moyennes au 31 décembre</t>
  </si>
  <si>
    <t>Source : SNSP et SNSP TI,</t>
  </si>
  <si>
    <t>Source : législation Cnav pour le coefficient de revalorisation des pensions et l'INSEE pour le taux d’inflation (indice des prix à la consommation, hors et y compris tabac en glissement annuel- Ensemble des ménages - France - Base 2015)</t>
  </si>
  <si>
    <t>Retraités bénéficiaires d'un droit dérivé contributif</t>
  </si>
  <si>
    <t>Retraités bénéficiaires d'un droit direct contributif</t>
  </si>
  <si>
    <t xml:space="preserve">Note : pour 2020, la revalorisation de 0,74 % est une moyenne pondérée des revalorisations appliquées dans les différentes tranches de retraite tous régimes (variant de 0,3% à 1%). Pour 2022, la revalorisation est la combinaison de la revalorisation au 1er janvier (1,1 %) et au 1er juillet (4 %), soit 5,14 % au total (1,011*1,04-1). Dans les tableaux, les valeurs sont arrondies pour l’affichage, mais non pour les calculs. </t>
  </si>
  <si>
    <r>
      <t>Note : pour 2020, la revalorisation de 0,74 % est une moyenne pondérée des revalorisations appliquées dans les différentes tranches de retraite tous régimes (variant de 0,3% à 1%). Pour 2022, la revalorisation est la combinaison de la revalorisation au 1</t>
    </r>
    <r>
      <rPr>
        <i/>
        <vertAlign val="superscript"/>
        <sz val="9"/>
        <rFont val="Arial"/>
        <family val="2"/>
      </rPr>
      <t>er</t>
    </r>
    <r>
      <rPr>
        <i/>
        <sz val="9"/>
        <rFont val="Arial"/>
        <family val="2"/>
      </rPr>
      <t xml:space="preserve"> janvier (1,1 %) et au 1</t>
    </r>
    <r>
      <rPr>
        <i/>
        <vertAlign val="superscript"/>
        <sz val="9"/>
        <rFont val="Arial"/>
        <family val="2"/>
      </rPr>
      <t>er</t>
    </r>
    <r>
      <rPr>
        <i/>
        <sz val="9"/>
        <rFont val="Arial"/>
        <family val="2"/>
      </rPr>
      <t xml:space="preserve"> juillet (4 %), soit 5,14 % au total (1,011*1,04-1). Dans les tableaux, les valeurs sont arrondies pour l’affichage, mais non pour les calculs.</t>
    </r>
  </si>
  <si>
    <t>https://legislation.lassuranceretraite.fr/#/portail?menuId=233745f7-8e8d-483a-9ab5-4ba1686cfe7c</t>
  </si>
  <si>
    <t>€ 2022
(montants corrigés de l'inflation)</t>
  </si>
  <si>
    <r>
      <t>Évolution du montant global mensuel moyen servi au 31 décembre pour les retraités de droits directs ayant une carrière complète au régime général</t>
    </r>
    <r>
      <rPr>
        <b/>
        <vertAlign val="superscript"/>
        <sz val="11"/>
        <color rgb="FF005670"/>
        <rFont val="Arial"/>
        <family val="2"/>
      </rPr>
      <t>(1)</t>
    </r>
    <r>
      <rPr>
        <b/>
        <sz val="11"/>
        <color rgb="FF005670"/>
        <rFont val="Arial"/>
        <family val="2"/>
      </rPr>
      <t xml:space="preserve"> (euros courants)</t>
    </r>
  </si>
  <si>
    <t>Taux d'inflation</t>
  </si>
  <si>
    <t>Évolution du nombre de retraités de droit direct en paiement
 au 31 décembre dont la pension de base est portée au minimum contributif</t>
  </si>
  <si>
    <t>Répartition des retraités de droit dérivé selon le montant mensuel moyen de base de droit dérivé
 au 31 décembre 2022</t>
  </si>
  <si>
    <t>2008*</t>
  </si>
  <si>
    <t>2020 **</t>
  </si>
  <si>
    <t>** Pour 2020, plusieurs coefficients de revalorisation étaient existants en fonction du montant servi à chaque pensionnés. Un coefficient moyen pondéré prenant en compte la répartition des retraités en fonction de leur pensions a été crée (1,0099). Ce coefficient sert de base pour les différents calculs d'évolutions aux années suivantes.</t>
  </si>
  <si>
    <t>* Pour 2008, le coefficient est obtenu en multipliant les revalorisations de janvier et septembre (1,1 % puis 0,8 % soit 1,9 % sur l'année).</t>
  </si>
  <si>
    <t>Répartition des retraités de droit direct ou de droit dérivés</t>
  </si>
  <si>
    <t xml:space="preserve">selon le montant mensuel moyen de base </t>
  </si>
  <si>
    <t>Note : le montant de base du droit direct correspond au montant brut de ce droit dû par le régime général (après application des règles de minimum contributif et de maximum), y compris la majoration enfants de 10 % ; le montant de base du droit dérivé correspond au montant brut de ce droit dû par le régime général (après application des règles de minimum et de maximum des pensions de réversion), y compris la majoration enfants de 10 % et la majoration PR.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</si>
</sst>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 #,##0.00\ &quot;€&quot;_-;\-* #,##0.00\ &quot;€&quot;_-;_-* &quot;-&quot;??\ &quot;€&quot;_-;_-@_-"/>
    <numFmt numFmtId="43" formatCode="_-* #,##0.00_-;\-* #,##0.00_-;_-* &quot;-&quot;??_-;_-@_-"/>
    <numFmt numFmtId="164" formatCode="#,##0\ &quot;€&quot;"/>
    <numFmt numFmtId="165" formatCode="_-* #,##0\ [$€-40C]_-;\-* #,##0\ [$€-40C]_-;_-* &quot;-&quot;??\ [$€-40C]_-;_-@_-"/>
    <numFmt numFmtId="166" formatCode="0.0%"/>
    <numFmt numFmtId="167" formatCode="0&quot;  &quot;"/>
    <numFmt numFmtId="168" formatCode="#,##0.00&quot; €&quot;"/>
    <numFmt numFmtId="169" formatCode="_-* #,##0.00\ _€_-;\-* #,##0.00\ _€_-;_-* &quot;-&quot;??\ _€_-;_-@_-"/>
    <numFmt numFmtId="170" formatCode="_-* #,##0_-;\-* #,##0_-;_-* &quot;-&quot;??_-;_-@_-"/>
    <numFmt numFmtId="171" formatCode="_-* #,##0.000_-;\-* #,##0.000_-;_-* &quot;-&quot;??_-;_-@_-"/>
    <numFmt numFmtId="172" formatCode="0.000"/>
    <numFmt numFmtId="173" formatCode="0.0"/>
    <numFmt numFmtId="174" formatCode="[$€-2]\ #,##0;[Red]\-[$€-2]\ #,##0"/>
    <numFmt numFmtId="175" formatCode="#,##0.00\ &quot;€&quot;"/>
    <numFmt numFmtId="176" formatCode="0.0000"/>
    <numFmt numFmtId="177" formatCode="0.000%"/>
    <numFmt numFmtId="178" formatCode="0.00000"/>
  </numFmts>
  <fonts count="41" x14ac:knownFonts="1">
    <font>
      <sz val="11"/>
      <color theme="1"/>
      <name val="Calibri"/>
      <family val="2"/>
      <scheme val="minor"/>
    </font>
    <font>
      <sz val="11"/>
      <color theme="1"/>
      <name val="Calibri"/>
      <family val="2"/>
      <scheme val="minor"/>
    </font>
    <font>
      <b/>
      <sz val="11"/>
      <color theme="1"/>
      <name val="Calibri"/>
      <family val="2"/>
      <scheme val="minor"/>
    </font>
    <font>
      <sz val="10"/>
      <name val="Helv"/>
    </font>
    <font>
      <b/>
      <sz val="10"/>
      <name val="Arial"/>
      <family val="2"/>
    </font>
    <font>
      <sz val="8"/>
      <name val="Arial"/>
      <family val="2"/>
    </font>
    <font>
      <sz val="8"/>
      <color theme="0"/>
      <name val="Arial"/>
      <family val="2"/>
    </font>
    <font>
      <b/>
      <sz val="9"/>
      <name val="Arial"/>
      <family val="2"/>
    </font>
    <font>
      <b/>
      <i/>
      <sz val="10"/>
      <name val="Arial"/>
      <family val="2"/>
    </font>
    <font>
      <sz val="9"/>
      <name val="Arial"/>
      <family val="2"/>
    </font>
    <font>
      <vertAlign val="superscript"/>
      <sz val="9"/>
      <name val="Arial"/>
      <family val="2"/>
    </font>
    <font>
      <i/>
      <sz val="8"/>
      <name val="Arial"/>
      <family val="2"/>
    </font>
    <font>
      <b/>
      <sz val="8"/>
      <name val="Arial"/>
      <family val="2"/>
    </font>
    <font>
      <sz val="11"/>
      <color theme="0"/>
      <name val="Calibri"/>
      <family val="2"/>
      <scheme val="minor"/>
    </font>
    <font>
      <b/>
      <sz val="11"/>
      <name val="Calibri"/>
      <family val="2"/>
      <scheme val="minor"/>
    </font>
    <font>
      <b/>
      <sz val="12"/>
      <name val="Calibri"/>
      <family val="2"/>
      <scheme val="minor"/>
    </font>
    <font>
      <b/>
      <sz val="12"/>
      <color rgb="FF005670"/>
      <name val="Arial"/>
      <family val="2"/>
    </font>
    <font>
      <b/>
      <sz val="11"/>
      <color theme="1"/>
      <name val="Arial"/>
      <family val="2"/>
    </font>
    <font>
      <sz val="10"/>
      <name val="Arial"/>
      <family val="2"/>
    </font>
    <font>
      <sz val="11"/>
      <color indexed="8"/>
      <name val="Calibri"/>
      <family val="2"/>
    </font>
    <font>
      <i/>
      <sz val="11"/>
      <color theme="1"/>
      <name val="Calibri"/>
      <family val="2"/>
      <scheme val="minor"/>
    </font>
    <font>
      <sz val="10"/>
      <name val="Courier"/>
    </font>
    <font>
      <b/>
      <i/>
      <sz val="11"/>
      <color theme="1"/>
      <name val="Calibri"/>
      <family val="2"/>
      <scheme val="minor"/>
    </font>
    <font>
      <sz val="9"/>
      <color theme="0"/>
      <name val="Arial"/>
      <family val="2"/>
    </font>
    <font>
      <b/>
      <sz val="9"/>
      <color theme="0"/>
      <name val="Arial"/>
      <family val="2"/>
    </font>
    <font>
      <sz val="11"/>
      <name val="Calibri"/>
      <family val="2"/>
      <scheme val="minor"/>
    </font>
    <font>
      <i/>
      <sz val="9"/>
      <color rgb="FF005670"/>
      <name val="Arial"/>
      <family val="2"/>
    </font>
    <font>
      <sz val="11"/>
      <color rgb="FF005670"/>
      <name val="Arial"/>
      <family val="2"/>
    </font>
    <font>
      <sz val="11"/>
      <color theme="1"/>
      <name val="Arial"/>
      <family val="2"/>
    </font>
    <font>
      <vertAlign val="superscript"/>
      <sz val="9"/>
      <color theme="0"/>
      <name val="Arial"/>
      <family val="2"/>
    </font>
    <font>
      <sz val="11"/>
      <color rgb="FFFF0000"/>
      <name val="Calibri"/>
      <family val="2"/>
      <scheme val="minor"/>
    </font>
    <font>
      <i/>
      <sz val="8"/>
      <color theme="1"/>
      <name val="Calibri"/>
      <family val="2"/>
      <scheme val="minor"/>
    </font>
    <font>
      <sz val="8"/>
      <color theme="1"/>
      <name val="Calibri"/>
      <family val="2"/>
      <scheme val="minor"/>
    </font>
    <font>
      <sz val="8"/>
      <color rgb="FFFF0000"/>
      <name val="Calibri"/>
      <family val="2"/>
      <scheme val="minor"/>
    </font>
    <font>
      <u/>
      <sz val="11"/>
      <color theme="10"/>
      <name val="Calibri"/>
      <family val="2"/>
      <scheme val="minor"/>
    </font>
    <font>
      <i/>
      <sz val="9"/>
      <color theme="1"/>
      <name val="Arial"/>
      <family val="2"/>
    </font>
    <font>
      <i/>
      <sz val="9"/>
      <name val="Arial"/>
      <family val="2"/>
    </font>
    <font>
      <i/>
      <vertAlign val="superscript"/>
      <sz val="9"/>
      <name val="Arial"/>
      <family val="2"/>
    </font>
    <font>
      <b/>
      <sz val="11"/>
      <color rgb="FF005670"/>
      <name val="Arial"/>
      <family val="2"/>
    </font>
    <font>
      <b/>
      <vertAlign val="superscript"/>
      <sz val="11"/>
      <color rgb="FF005670"/>
      <name val="Arial"/>
      <family val="2"/>
    </font>
    <font>
      <sz val="10"/>
      <color theme="1"/>
      <name val="Arial"/>
      <family val="2"/>
    </font>
  </fonts>
  <fills count="11">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rgb="FFC6E0B4"/>
        <bgColor indexed="64"/>
      </patternFill>
    </fill>
    <fill>
      <patternFill patternType="solid">
        <fgColor rgb="FFE2EFDA"/>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patternFill>
    </fill>
    <fill>
      <patternFill patternType="solid">
        <fgColor rgb="FFA9D08E"/>
        <bgColor indexed="64"/>
      </patternFill>
    </fill>
    <fill>
      <patternFill patternType="solid">
        <fgColor theme="0" tint="-4.9989318521683403E-2"/>
        <bgColor indexed="64"/>
      </patternFill>
    </fill>
  </fills>
  <borders count="2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0" tint="-4.9989318521683403E-2"/>
      </right>
      <top style="thin">
        <color indexed="64"/>
      </top>
      <bottom/>
      <diagonal/>
    </border>
    <border>
      <left style="thin">
        <color theme="0" tint="-4.9989318521683403E-2"/>
      </left>
      <right style="thin">
        <color theme="0" tint="-4.9989318521683403E-2"/>
      </right>
      <top style="thin">
        <color indexed="64"/>
      </top>
      <bottom/>
      <diagonal/>
    </border>
    <border>
      <left style="thin">
        <color theme="0" tint="-4.9989318521683403E-2"/>
      </left>
      <right style="thin">
        <color indexed="64"/>
      </right>
      <top style="thin">
        <color indexed="64"/>
      </top>
      <bottom/>
      <diagonal/>
    </border>
    <border>
      <left style="thin">
        <color indexed="64"/>
      </left>
      <right style="thin">
        <color theme="0" tint="-4.9989318521683403E-2"/>
      </right>
      <top/>
      <bottom/>
      <diagonal/>
    </border>
    <border>
      <left style="thin">
        <color theme="0" tint="-4.9989318521683403E-2"/>
      </left>
      <right style="thin">
        <color theme="0" tint="-4.9989318521683403E-2"/>
      </right>
      <top/>
      <bottom/>
      <diagonal/>
    </border>
    <border>
      <left style="thin">
        <color theme="0" tint="-4.9989318521683403E-2"/>
      </left>
      <right style="thin">
        <color indexed="64"/>
      </right>
      <top/>
      <bottom/>
      <diagonal/>
    </border>
    <border>
      <left style="thin">
        <color indexed="64"/>
      </left>
      <right style="thin">
        <color theme="0" tint="-4.9989318521683403E-2"/>
      </right>
      <top/>
      <bottom style="thin">
        <color indexed="64"/>
      </bottom>
      <diagonal/>
    </border>
    <border>
      <left style="thin">
        <color theme="0" tint="-4.9989318521683403E-2"/>
      </left>
      <right style="thin">
        <color theme="0" tint="-4.9989318521683403E-2"/>
      </right>
      <top/>
      <bottom style="thin">
        <color indexed="64"/>
      </bottom>
      <diagonal/>
    </border>
    <border>
      <left style="thin">
        <color theme="0" tint="-4.9989318521683403E-2"/>
      </left>
      <right style="thin">
        <color indexed="64"/>
      </right>
      <top/>
      <bottom style="thin">
        <color indexed="64"/>
      </bottom>
      <diagonal/>
    </border>
  </borders>
  <cellStyleXfs count="16">
    <xf numFmtId="0" fontId="0" fillId="0" borderId="0"/>
    <xf numFmtId="9" fontId="1" fillId="0" borderId="0" applyFont="0" applyFill="0" applyBorder="0" applyAlignment="0" applyProtection="0"/>
    <xf numFmtId="0" fontId="3" fillId="0" borderId="0"/>
    <xf numFmtId="0" fontId="9" fillId="0" borderId="0"/>
    <xf numFmtId="0" fontId="3" fillId="0" borderId="0"/>
    <xf numFmtId="0" fontId="13" fillId="8" borderId="0" applyNumberFormat="0" applyBorder="0" applyAlignment="0" applyProtection="0"/>
    <xf numFmtId="0" fontId="18" fillId="0" borderId="0"/>
    <xf numFmtId="44" fontId="19" fillId="0" borderId="0" applyFont="0" applyFill="0" applyBorder="0" applyAlignment="0" applyProtection="0"/>
    <xf numFmtId="9" fontId="19" fillId="0" borderId="0" applyFont="0" applyFill="0" applyBorder="0" applyAlignment="0" applyProtection="0"/>
    <xf numFmtId="169" fontId="1" fillId="0" borderId="0" applyFont="0" applyFill="0" applyBorder="0" applyAlignment="0" applyProtection="0"/>
    <xf numFmtId="0" fontId="21" fillId="0" borderId="0"/>
    <xf numFmtId="9" fontId="3" fillId="0" borderId="0" applyFont="0" applyFill="0" applyBorder="0" applyAlignment="0" applyProtection="0"/>
    <xf numFmtId="43" fontId="1" fillId="0" borderId="0" applyFont="0" applyFill="0" applyBorder="0" applyAlignment="0" applyProtection="0"/>
    <xf numFmtId="44" fontId="19" fillId="0" borderId="0" applyFont="0" applyFill="0" applyBorder="0" applyAlignment="0" applyProtection="0"/>
    <xf numFmtId="43" fontId="1" fillId="0" borderId="0" applyFont="0" applyFill="0" applyBorder="0" applyAlignment="0" applyProtection="0"/>
    <xf numFmtId="0" fontId="34" fillId="0" borderId="0" applyNumberFormat="0" applyFill="0" applyBorder="0" applyAlignment="0" applyProtection="0"/>
  </cellStyleXfs>
  <cellXfs count="567">
    <xf numFmtId="0" fontId="0" fillId="0" borderId="0" xfId="0"/>
    <xf numFmtId="0" fontId="0" fillId="2" borderId="0" xfId="0" applyFill="1"/>
    <xf numFmtId="0" fontId="2" fillId="3" borderId="1" xfId="0" applyFont="1" applyFill="1" applyBorder="1" applyAlignment="1">
      <alignment horizontal="center" wrapText="1"/>
    </xf>
    <xf numFmtId="0" fontId="0" fillId="0" borderId="4" xfId="0" applyBorder="1"/>
    <xf numFmtId="0" fontId="2" fillId="0" borderId="5" xfId="0" applyFont="1" applyBorder="1"/>
    <xf numFmtId="0" fontId="2" fillId="4" borderId="4" xfId="0" applyFont="1" applyFill="1" applyBorder="1" applyAlignment="1">
      <alignment vertical="center" wrapText="1"/>
    </xf>
    <xf numFmtId="0" fontId="2" fillId="4" borderId="4" xfId="0" applyFont="1" applyFill="1" applyBorder="1" applyAlignment="1">
      <alignment wrapText="1"/>
    </xf>
    <xf numFmtId="164" fontId="2" fillId="0" borderId="4" xfId="0" applyNumberFormat="1" applyFont="1" applyBorder="1"/>
    <xf numFmtId="164" fontId="2" fillId="0" borderId="0" xfId="0" applyNumberFormat="1" applyFont="1"/>
    <xf numFmtId="164" fontId="2" fillId="0" borderId="5" xfId="0" applyNumberFormat="1" applyFont="1" applyBorder="1"/>
    <xf numFmtId="0" fontId="0" fillId="4" borderId="4" xfId="0" applyFill="1" applyBorder="1" applyAlignment="1">
      <alignment horizontal="right"/>
    </xf>
    <xf numFmtId="164" fontId="0" fillId="6" borderId="4" xfId="0" applyNumberFormat="1" applyFill="1" applyBorder="1"/>
    <xf numFmtId="164" fontId="0" fillId="6" borderId="0" xfId="0" applyNumberFormat="1" applyFill="1"/>
    <xf numFmtId="0" fontId="0" fillId="7" borderId="4" xfId="0" applyFill="1" applyBorder="1" applyAlignment="1">
      <alignment horizontal="right"/>
    </xf>
    <xf numFmtId="164" fontId="0" fillId="0" borderId="4" xfId="0" applyNumberFormat="1" applyBorder="1"/>
    <xf numFmtId="164" fontId="0" fillId="0" borderId="0" xfId="0" applyNumberFormat="1"/>
    <xf numFmtId="0" fontId="2" fillId="7" borderId="4" xfId="0" applyFont="1" applyFill="1" applyBorder="1" applyAlignment="1">
      <alignment horizontal="left" vertical="center" wrapText="1"/>
    </xf>
    <xf numFmtId="164" fontId="2" fillId="2" borderId="4" xfId="0" applyNumberFormat="1" applyFont="1" applyFill="1" applyBorder="1" applyAlignment="1">
      <alignment horizontal="right" vertical="center"/>
    </xf>
    <xf numFmtId="164" fontId="2" fillId="2" borderId="0" xfId="0" applyNumberFormat="1" applyFont="1" applyFill="1" applyAlignment="1">
      <alignment horizontal="right" vertical="center"/>
    </xf>
    <xf numFmtId="164" fontId="2" fillId="2" borderId="5" xfId="0" applyNumberFormat="1" applyFont="1" applyFill="1" applyBorder="1" applyAlignment="1">
      <alignment horizontal="right" vertical="center"/>
    </xf>
    <xf numFmtId="0" fontId="2" fillId="7" borderId="6" xfId="0" applyFont="1" applyFill="1" applyBorder="1" applyAlignment="1">
      <alignment vertical="center" wrapText="1"/>
    </xf>
    <xf numFmtId="0" fontId="0" fillId="2" borderId="0" xfId="0" applyFill="1" applyAlignment="1">
      <alignment vertical="center"/>
    </xf>
    <xf numFmtId="0" fontId="2" fillId="3" borderId="4" xfId="0" applyFont="1" applyFill="1" applyBorder="1" applyAlignment="1">
      <alignment horizontal="center"/>
    </xf>
    <xf numFmtId="0" fontId="5" fillId="2" borderId="0" xfId="0" applyFont="1" applyFill="1" applyAlignment="1">
      <alignment vertical="center"/>
    </xf>
    <xf numFmtId="1" fontId="9" fillId="3" borderId="11" xfId="0" applyNumberFormat="1" applyFont="1" applyFill="1" applyBorder="1" applyAlignment="1">
      <alignment horizontal="center" vertical="center"/>
    </xf>
    <xf numFmtId="165" fontId="9" fillId="6" borderId="11" xfId="0" applyNumberFormat="1" applyFont="1" applyFill="1" applyBorder="1" applyAlignment="1">
      <alignment horizontal="right" vertical="center"/>
    </xf>
    <xf numFmtId="166" fontId="9" fillId="6" borderId="11" xfId="1" applyNumberFormat="1" applyFont="1" applyFill="1" applyBorder="1" applyAlignment="1">
      <alignment horizontal="right" vertical="center"/>
    </xf>
    <xf numFmtId="165" fontId="9" fillId="2" borderId="11" xfId="0" applyNumberFormat="1" applyFont="1" applyFill="1" applyBorder="1" applyAlignment="1">
      <alignment horizontal="right" vertical="center"/>
    </xf>
    <xf numFmtId="166" fontId="9" fillId="2" borderId="11" xfId="1" applyNumberFormat="1" applyFont="1" applyFill="1" applyBorder="1" applyAlignment="1">
      <alignment horizontal="right" vertical="center"/>
    </xf>
    <xf numFmtId="0" fontId="6" fillId="2" borderId="0" xfId="0" applyFont="1" applyFill="1" applyAlignment="1">
      <alignment vertical="center"/>
    </xf>
    <xf numFmtId="165" fontId="9" fillId="7" borderId="11" xfId="0" applyNumberFormat="1" applyFont="1" applyFill="1" applyBorder="1" applyAlignment="1">
      <alignment horizontal="right" vertical="center"/>
    </xf>
    <xf numFmtId="166" fontId="7" fillId="6" borderId="6" xfId="1" applyNumberFormat="1" applyFont="1" applyFill="1" applyBorder="1" applyAlignment="1">
      <alignment horizontal="right" vertical="center"/>
    </xf>
    <xf numFmtId="0" fontId="5" fillId="2" borderId="0" xfId="0" applyFont="1" applyFill="1" applyAlignment="1">
      <alignment horizontal="center" vertical="center"/>
    </xf>
    <xf numFmtId="0" fontId="4" fillId="0" borderId="0" xfId="0" applyFont="1"/>
    <xf numFmtId="0" fontId="0" fillId="0" borderId="0" xfId="0" applyAlignment="1">
      <alignment horizontal="center"/>
    </xf>
    <xf numFmtId="0" fontId="5" fillId="0" borderId="0" xfId="3" applyFont="1"/>
    <xf numFmtId="0" fontId="5" fillId="0" borderId="0" xfId="3" applyFont="1" applyAlignment="1">
      <alignment horizontal="right"/>
    </xf>
    <xf numFmtId="0" fontId="12" fillId="3" borderId="13" xfId="3" applyFont="1" applyFill="1" applyBorder="1" applyAlignment="1">
      <alignment horizontal="center" vertical="center" wrapText="1"/>
    </xf>
    <xf numFmtId="0" fontId="12" fillId="3" borderId="14" xfId="3" applyFont="1" applyFill="1" applyBorder="1" applyAlignment="1">
      <alignment horizontal="centerContinuous" vertical="center" wrapText="1"/>
    </xf>
    <xf numFmtId="0" fontId="12" fillId="3" borderId="14" xfId="3" applyFont="1" applyFill="1" applyBorder="1" applyAlignment="1">
      <alignment horizontal="centerContinuous" vertical="center"/>
    </xf>
    <xf numFmtId="0" fontId="12" fillId="3" borderId="13" xfId="3" applyFont="1" applyFill="1" applyBorder="1" applyAlignment="1">
      <alignment horizontal="centerContinuous" vertical="center"/>
    </xf>
    <xf numFmtId="0" fontId="12" fillId="3" borderId="15" xfId="3" applyFont="1" applyFill="1" applyBorder="1" applyAlignment="1">
      <alignment horizontal="centerContinuous" vertical="center"/>
    </xf>
    <xf numFmtId="0" fontId="12" fillId="7" borderId="13" xfId="3" applyFont="1" applyFill="1" applyBorder="1" applyAlignment="1">
      <alignment horizontal="center" vertical="center" wrapText="1"/>
    </xf>
    <xf numFmtId="0" fontId="12" fillId="7" borderId="12" xfId="3" applyFont="1" applyFill="1" applyBorder="1" applyAlignment="1">
      <alignment horizontal="centerContinuous" vertical="center" wrapText="1"/>
    </xf>
    <xf numFmtId="0" fontId="12" fillId="7" borderId="12" xfId="3" applyFont="1" applyFill="1" applyBorder="1" applyAlignment="1">
      <alignment horizontal="center" vertical="center"/>
    </xf>
    <xf numFmtId="0" fontId="12" fillId="7" borderId="15" xfId="3" applyFont="1" applyFill="1" applyBorder="1" applyAlignment="1">
      <alignment horizontal="center" vertical="center" wrapText="1"/>
    </xf>
    <xf numFmtId="0" fontId="12" fillId="7" borderId="10" xfId="3" applyFont="1" applyFill="1" applyBorder="1" applyAlignment="1">
      <alignment horizontal="center" vertical="center"/>
    </xf>
    <xf numFmtId="3" fontId="5" fillId="6" borderId="10" xfId="3" applyNumberFormat="1" applyFont="1" applyFill="1" applyBorder="1" applyProtection="1">
      <protection locked="0"/>
    </xf>
    <xf numFmtId="3" fontId="5" fillId="6" borderId="5" xfId="3" applyNumberFormat="1" applyFont="1" applyFill="1" applyBorder="1" applyProtection="1">
      <protection locked="0"/>
    </xf>
    <xf numFmtId="3" fontId="5" fillId="6" borderId="1" xfId="3" applyNumberFormat="1" applyFont="1" applyFill="1" applyBorder="1" applyProtection="1">
      <protection locked="0"/>
    </xf>
    <xf numFmtId="3" fontId="5" fillId="6" borderId="0" xfId="3" applyNumberFormat="1" applyFont="1" applyFill="1"/>
    <xf numFmtId="3" fontId="5" fillId="6" borderId="4" xfId="3" applyNumberFormat="1" applyFont="1" applyFill="1" applyBorder="1"/>
    <xf numFmtId="3" fontId="5" fillId="6" borderId="10" xfId="3" applyNumberFormat="1" applyFont="1" applyFill="1" applyBorder="1"/>
    <xf numFmtId="165" fontId="5" fillId="7" borderId="4" xfId="3" applyNumberFormat="1" applyFont="1" applyFill="1" applyBorder="1" applyAlignment="1">
      <alignment vertical="center"/>
    </xf>
    <xf numFmtId="0" fontId="5" fillId="7" borderId="0" xfId="3" applyFont="1" applyFill="1" applyAlignment="1">
      <alignment horizontal="center"/>
    </xf>
    <xf numFmtId="165" fontId="5" fillId="7" borderId="0" xfId="3" applyNumberFormat="1" applyFont="1" applyFill="1" applyAlignment="1">
      <alignment horizontal="right" vertical="center"/>
    </xf>
    <xf numFmtId="3" fontId="5" fillId="0" borderId="4" xfId="3" applyNumberFormat="1" applyFont="1" applyBorder="1" applyProtection="1">
      <protection locked="0"/>
    </xf>
    <xf numFmtId="3" fontId="5" fillId="0" borderId="11" xfId="3" applyNumberFormat="1" applyFont="1" applyBorder="1" applyProtection="1">
      <protection locked="0"/>
    </xf>
    <xf numFmtId="3" fontId="5" fillId="0" borderId="5" xfId="3" applyNumberFormat="1" applyFont="1" applyBorder="1" applyProtection="1">
      <protection locked="0"/>
    </xf>
    <xf numFmtId="3" fontId="5" fillId="0" borderId="0" xfId="3" applyNumberFormat="1" applyFont="1"/>
    <xf numFmtId="3" fontId="5" fillId="0" borderId="4" xfId="3" applyNumberFormat="1" applyFont="1" applyBorder="1"/>
    <xf numFmtId="3" fontId="5" fillId="0" borderId="11" xfId="3" applyNumberFormat="1" applyFont="1" applyBorder="1"/>
    <xf numFmtId="3" fontId="5" fillId="6" borderId="4" xfId="3" applyNumberFormat="1" applyFont="1" applyFill="1" applyBorder="1" applyProtection="1">
      <protection locked="0"/>
    </xf>
    <xf numFmtId="3" fontId="5" fillId="6" borderId="11" xfId="3" applyNumberFormat="1" applyFont="1" applyFill="1" applyBorder="1" applyProtection="1">
      <protection locked="0"/>
    </xf>
    <xf numFmtId="3" fontId="5" fillId="6" borderId="11" xfId="3" applyNumberFormat="1" applyFont="1" applyFill="1" applyBorder="1"/>
    <xf numFmtId="1" fontId="5" fillId="7" borderId="0" xfId="3" applyNumberFormat="1" applyFont="1" applyFill="1" applyAlignment="1">
      <alignment horizontal="left" vertical="center"/>
    </xf>
    <xf numFmtId="0" fontId="5" fillId="7" borderId="4" xfId="3" applyFont="1" applyFill="1" applyBorder="1" applyAlignment="1">
      <alignment vertical="center"/>
    </xf>
    <xf numFmtId="0" fontId="5" fillId="7" borderId="0" xfId="3" applyFont="1" applyFill="1" applyAlignment="1">
      <alignment horizontal="center" vertical="center"/>
    </xf>
    <xf numFmtId="0" fontId="5" fillId="7" borderId="0" xfId="3" applyFont="1" applyFill="1" applyAlignment="1">
      <alignment vertical="center"/>
    </xf>
    <xf numFmtId="0" fontId="12" fillId="7" borderId="0" xfId="3" applyFont="1" applyFill="1" applyAlignment="1">
      <alignment horizontal="center" vertical="center"/>
    </xf>
    <xf numFmtId="168" fontId="12" fillId="0" borderId="4" xfId="3" applyNumberFormat="1" applyFont="1" applyBorder="1" applyAlignment="1">
      <alignment horizontal="right" vertical="center"/>
    </xf>
    <xf numFmtId="168" fontId="12" fillId="0" borderId="11" xfId="3" applyNumberFormat="1" applyFont="1" applyBorder="1" applyAlignment="1">
      <alignment horizontal="right" vertical="center"/>
    </xf>
    <xf numFmtId="3" fontId="5" fillId="0" borderId="7" xfId="3" applyNumberFormat="1" applyFont="1" applyBorder="1" applyAlignment="1">
      <alignment vertical="center"/>
    </xf>
    <xf numFmtId="3" fontId="5" fillId="0" borderId="6" xfId="3" applyNumberFormat="1" applyFont="1" applyBorder="1" applyAlignment="1">
      <alignment vertical="center"/>
    </xf>
    <xf numFmtId="3" fontId="5" fillId="0" borderId="0" xfId="3" applyNumberFormat="1" applyFont="1" applyAlignment="1">
      <alignment vertical="center"/>
    </xf>
    <xf numFmtId="3" fontId="5" fillId="0" borderId="6" xfId="3" applyNumberFormat="1" applyFont="1" applyBorder="1"/>
    <xf numFmtId="0" fontId="12" fillId="7" borderId="13" xfId="3" applyFont="1" applyFill="1" applyBorder="1" applyAlignment="1">
      <alignment vertical="center"/>
    </xf>
    <xf numFmtId="0" fontId="12" fillId="7" borderId="14" xfId="3" applyFont="1" applyFill="1" applyBorder="1" applyAlignment="1">
      <alignment horizontal="center" vertical="center"/>
    </xf>
    <xf numFmtId="0" fontId="12" fillId="7" borderId="14" xfId="3" applyFont="1" applyFill="1" applyBorder="1" applyAlignment="1">
      <alignment vertical="center"/>
    </xf>
    <xf numFmtId="3" fontId="12" fillId="6" borderId="13" xfId="3" applyNumberFormat="1" applyFont="1" applyFill="1" applyBorder="1" applyAlignment="1">
      <alignment horizontal="right" vertical="center"/>
    </xf>
    <xf numFmtId="3" fontId="12" fillId="6" borderId="12" xfId="3" applyNumberFormat="1" applyFont="1" applyFill="1" applyBorder="1" applyAlignment="1">
      <alignment horizontal="right" vertical="center"/>
    </xf>
    <xf numFmtId="3" fontId="0" fillId="0" borderId="0" xfId="0" applyNumberFormat="1"/>
    <xf numFmtId="0" fontId="12" fillId="3" borderId="13" xfId="3" applyFont="1" applyFill="1" applyBorder="1" applyAlignment="1">
      <alignment horizontal="centerContinuous" vertical="center" wrapText="1"/>
    </xf>
    <xf numFmtId="10" fontId="0" fillId="0" borderId="0" xfId="1" applyNumberFormat="1" applyFont="1"/>
    <xf numFmtId="10" fontId="5" fillId="6" borderId="4" xfId="1" applyNumberFormat="1" applyFont="1" applyFill="1" applyBorder="1" applyAlignment="1"/>
    <xf numFmtId="10" fontId="5" fillId="6" borderId="11" xfId="1" applyNumberFormat="1" applyFont="1" applyFill="1" applyBorder="1" applyAlignment="1"/>
    <xf numFmtId="10" fontId="5" fillId="0" borderId="4" xfId="1" applyNumberFormat="1" applyFont="1" applyFill="1" applyBorder="1" applyAlignment="1"/>
    <xf numFmtId="10" fontId="5" fillId="0" borderId="11" xfId="1" applyNumberFormat="1" applyFont="1" applyFill="1" applyBorder="1" applyAlignment="1"/>
    <xf numFmtId="166" fontId="0" fillId="0" borderId="0" xfId="1" applyNumberFormat="1" applyFont="1"/>
    <xf numFmtId="10" fontId="0" fillId="0" borderId="0" xfId="0" applyNumberFormat="1"/>
    <xf numFmtId="0" fontId="5" fillId="7" borderId="13" xfId="3" applyFont="1" applyFill="1" applyBorder="1" applyAlignment="1">
      <alignment vertical="center"/>
    </xf>
    <xf numFmtId="0" fontId="5" fillId="7" borderId="14" xfId="3" applyFont="1" applyFill="1" applyBorder="1" applyAlignment="1">
      <alignment vertical="center"/>
    </xf>
    <xf numFmtId="10" fontId="5" fillId="0" borderId="12" xfId="1" applyNumberFormat="1" applyFont="1" applyFill="1" applyBorder="1" applyAlignment="1"/>
    <xf numFmtId="0" fontId="5" fillId="2" borderId="0" xfId="4" applyFont="1" applyFill="1"/>
    <xf numFmtId="0" fontId="4" fillId="2" borderId="0" xfId="4" applyFont="1" applyFill="1"/>
    <xf numFmtId="0" fontId="7" fillId="2" borderId="0" xfId="4" applyFont="1" applyFill="1" applyAlignment="1">
      <alignment vertical="center"/>
    </xf>
    <xf numFmtId="0" fontId="5" fillId="2" borderId="0" xfId="4" applyFont="1" applyFill="1" applyAlignment="1">
      <alignment vertical="center"/>
    </xf>
    <xf numFmtId="0" fontId="5" fillId="3" borderId="10" xfId="4" applyFont="1" applyFill="1" applyBorder="1" applyAlignment="1">
      <alignment horizontal="center" vertical="center"/>
    </xf>
    <xf numFmtId="164" fontId="5" fillId="6" borderId="10" xfId="4" applyNumberFormat="1" applyFont="1" applyFill="1" applyBorder="1" applyAlignment="1">
      <alignment horizontal="center" vertical="center"/>
    </xf>
    <xf numFmtId="0" fontId="5" fillId="3" borderId="11" xfId="4" applyFont="1" applyFill="1" applyBorder="1" applyAlignment="1">
      <alignment horizontal="center" vertical="center"/>
    </xf>
    <xf numFmtId="164" fontId="5" fillId="2" borderId="11" xfId="4" applyNumberFormat="1" applyFont="1" applyFill="1" applyBorder="1" applyAlignment="1">
      <alignment horizontal="center" vertical="center"/>
    </xf>
    <xf numFmtId="164" fontId="5" fillId="6" borderId="11" xfId="4" applyNumberFormat="1" applyFont="1" applyFill="1" applyBorder="1" applyAlignment="1">
      <alignment horizontal="center" vertical="center"/>
    </xf>
    <xf numFmtId="164" fontId="5" fillId="2" borderId="5" xfId="4" applyNumberFormat="1" applyFont="1" applyFill="1" applyBorder="1" applyAlignment="1">
      <alignment horizontal="center" vertical="center"/>
    </xf>
    <xf numFmtId="164" fontId="5" fillId="6" borderId="5" xfId="4" applyNumberFormat="1" applyFont="1" applyFill="1" applyBorder="1" applyAlignment="1">
      <alignment horizontal="center" vertical="center"/>
    </xf>
    <xf numFmtId="0" fontId="5" fillId="3" borderId="6" xfId="4" applyFont="1" applyFill="1" applyBorder="1" applyAlignment="1">
      <alignment horizontal="center" vertical="center"/>
    </xf>
    <xf numFmtId="164" fontId="5" fillId="2" borderId="6" xfId="4" applyNumberFormat="1" applyFont="1" applyFill="1" applyBorder="1" applyAlignment="1">
      <alignment horizontal="center" vertical="center"/>
    </xf>
    <xf numFmtId="0" fontId="5" fillId="2" borderId="0" xfId="3" applyFont="1" applyFill="1" applyAlignment="1">
      <alignment horizontal="center" vertical="center"/>
    </xf>
    <xf numFmtId="0" fontId="5" fillId="2" borderId="0" xfId="3" applyFont="1" applyFill="1" applyAlignment="1">
      <alignment horizontal="centerContinuous" vertical="center"/>
    </xf>
    <xf numFmtId="0" fontId="5" fillId="2" borderId="0" xfId="3" applyFont="1" applyFill="1"/>
    <xf numFmtId="0" fontId="5" fillId="2" borderId="0" xfId="3" applyFont="1" applyFill="1" applyAlignment="1">
      <alignment horizontal="right"/>
    </xf>
    <xf numFmtId="0" fontId="12" fillId="6" borderId="13" xfId="3" applyFont="1" applyFill="1" applyBorder="1" applyAlignment="1">
      <alignment horizontal="center" vertical="center" wrapText="1"/>
    </xf>
    <xf numFmtId="0" fontId="12" fillId="6" borderId="12" xfId="3" applyFont="1" applyFill="1" applyBorder="1" applyAlignment="1">
      <alignment horizontal="center" vertical="center" wrapText="1"/>
    </xf>
    <xf numFmtId="167" fontId="0" fillId="2" borderId="0" xfId="0" applyNumberFormat="1" applyFill="1" applyAlignment="1">
      <alignment horizontal="center"/>
    </xf>
    <xf numFmtId="3" fontId="5" fillId="2" borderId="10" xfId="3" applyNumberFormat="1" applyFont="1" applyFill="1" applyBorder="1" applyProtection="1">
      <protection locked="0"/>
    </xf>
    <xf numFmtId="3" fontId="5" fillId="2" borderId="10" xfId="3" applyNumberFormat="1" applyFont="1" applyFill="1" applyBorder="1"/>
    <xf numFmtId="3" fontId="5" fillId="2" borderId="11" xfId="3" applyNumberFormat="1" applyFont="1" applyFill="1" applyBorder="1" applyProtection="1">
      <protection locked="0"/>
    </xf>
    <xf numFmtId="3" fontId="5" fillId="2" borderId="4" xfId="3" applyNumberFormat="1" applyFont="1" applyFill="1" applyBorder="1"/>
    <xf numFmtId="165" fontId="5" fillId="2" borderId="0" xfId="3" applyNumberFormat="1" applyFont="1" applyFill="1" applyAlignment="1">
      <alignment vertical="center"/>
    </xf>
    <xf numFmtId="0" fontId="9" fillId="2" borderId="0" xfId="3" applyFill="1" applyAlignment="1">
      <alignment horizontal="center"/>
    </xf>
    <xf numFmtId="165" fontId="5" fillId="3" borderId="4" xfId="3" applyNumberFormat="1" applyFont="1" applyFill="1" applyBorder="1" applyAlignment="1">
      <alignment vertical="center"/>
    </xf>
    <xf numFmtId="0" fontId="5" fillId="3" borderId="0" xfId="3" applyFont="1" applyFill="1" applyAlignment="1">
      <alignment horizontal="center"/>
    </xf>
    <xf numFmtId="165" fontId="5" fillId="3" borderId="0" xfId="3" applyNumberFormat="1" applyFont="1" applyFill="1" applyAlignment="1">
      <alignment horizontal="right" vertical="center"/>
    </xf>
    <xf numFmtId="3" fontId="5" fillId="6" borderId="0" xfId="3" applyNumberFormat="1" applyFont="1" applyFill="1" applyAlignment="1">
      <alignment vertical="center"/>
    </xf>
    <xf numFmtId="3" fontId="5" fillId="2" borderId="4" xfId="3" applyNumberFormat="1" applyFont="1" applyFill="1" applyBorder="1" applyProtection="1">
      <protection locked="0"/>
    </xf>
    <xf numFmtId="3" fontId="5" fillId="2" borderId="0" xfId="3" applyNumberFormat="1" applyFont="1" applyFill="1" applyAlignment="1">
      <alignment vertical="center"/>
    </xf>
    <xf numFmtId="3" fontId="5" fillId="2" borderId="11" xfId="3" applyNumberFormat="1" applyFont="1" applyFill="1" applyBorder="1"/>
    <xf numFmtId="3" fontId="5" fillId="6" borderId="11" xfId="3" applyNumberFormat="1" applyFont="1" applyFill="1" applyBorder="1" applyAlignment="1">
      <alignment vertical="center"/>
    </xf>
    <xf numFmtId="3" fontId="5" fillId="2" borderId="5" xfId="3" applyNumberFormat="1" applyFont="1" applyFill="1" applyBorder="1" applyProtection="1">
      <protection locked="0"/>
    </xf>
    <xf numFmtId="3" fontId="5" fillId="2" borderId="11" xfId="3" applyNumberFormat="1" applyFont="1" applyFill="1" applyBorder="1" applyAlignment="1">
      <alignment vertical="center"/>
    </xf>
    <xf numFmtId="1" fontId="5" fillId="3" borderId="0" xfId="3" applyNumberFormat="1" applyFont="1" applyFill="1" applyAlignment="1">
      <alignment horizontal="left" vertical="center"/>
    </xf>
    <xf numFmtId="4" fontId="0" fillId="2" borderId="0" xfId="0" applyNumberFormat="1" applyFill="1"/>
    <xf numFmtId="0" fontId="5" fillId="3" borderId="4" xfId="3" applyFont="1" applyFill="1" applyBorder="1" applyAlignment="1">
      <alignment vertical="center"/>
    </xf>
    <xf numFmtId="0" fontId="5" fillId="3" borderId="0" xfId="3" applyFont="1" applyFill="1" applyAlignment="1">
      <alignment horizontal="center" vertical="center"/>
    </xf>
    <xf numFmtId="0" fontId="5" fillId="3" borderId="0" xfId="3" applyFont="1" applyFill="1" applyAlignment="1">
      <alignment vertical="center"/>
    </xf>
    <xf numFmtId="3" fontId="5" fillId="6" borderId="4" xfId="3" applyNumberFormat="1" applyFont="1" applyFill="1" applyBorder="1" applyAlignment="1">
      <alignment vertical="center"/>
    </xf>
    <xf numFmtId="0" fontId="12" fillId="3" borderId="0" xfId="3" applyFont="1" applyFill="1" applyAlignment="1">
      <alignment horizontal="center" vertical="center"/>
    </xf>
    <xf numFmtId="168" fontId="12" fillId="2" borderId="4" xfId="3" applyNumberFormat="1" applyFont="1" applyFill="1" applyBorder="1" applyAlignment="1">
      <alignment horizontal="right" vertical="center"/>
    </xf>
    <xf numFmtId="168" fontId="12" fillId="2" borderId="11" xfId="3" applyNumberFormat="1" applyFont="1" applyFill="1" applyBorder="1" applyAlignment="1">
      <alignment horizontal="right" vertical="center"/>
    </xf>
    <xf numFmtId="166" fontId="0" fillId="2" borderId="0" xfId="1" applyNumberFormat="1" applyFont="1" applyFill="1"/>
    <xf numFmtId="3" fontId="5" fillId="6" borderId="7" xfId="3" applyNumberFormat="1" applyFont="1" applyFill="1" applyBorder="1" applyAlignment="1">
      <alignment vertical="center"/>
    </xf>
    <xf numFmtId="3" fontId="5" fillId="6" borderId="6" xfId="3" applyNumberFormat="1" applyFont="1" applyFill="1" applyBorder="1" applyAlignment="1">
      <alignment vertical="center"/>
    </xf>
    <xf numFmtId="3" fontId="5" fillId="6" borderId="6" xfId="3" applyNumberFormat="1" applyFont="1" applyFill="1" applyBorder="1"/>
    <xf numFmtId="0" fontId="12" fillId="3" borderId="13" xfId="3" applyFont="1" applyFill="1" applyBorder="1" applyAlignment="1">
      <alignment vertical="center"/>
    </xf>
    <xf numFmtId="0" fontId="12" fillId="3" borderId="14" xfId="3" applyFont="1" applyFill="1" applyBorder="1" applyAlignment="1">
      <alignment horizontal="center" vertical="center"/>
    </xf>
    <xf numFmtId="0" fontId="12" fillId="3" borderId="14" xfId="3" applyFont="1" applyFill="1" applyBorder="1" applyAlignment="1">
      <alignment vertical="center"/>
    </xf>
    <xf numFmtId="3" fontId="12" fillId="2" borderId="13" xfId="3" applyNumberFormat="1" applyFont="1" applyFill="1" applyBorder="1" applyAlignment="1">
      <alignment horizontal="right" vertical="center"/>
    </xf>
    <xf numFmtId="3" fontId="12" fillId="2" borderId="12" xfId="3" applyNumberFormat="1" applyFont="1" applyFill="1" applyBorder="1" applyAlignment="1">
      <alignment horizontal="right" vertical="center"/>
    </xf>
    <xf numFmtId="3" fontId="0" fillId="2" borderId="0" xfId="0" applyNumberFormat="1" applyFill="1"/>
    <xf numFmtId="3" fontId="5" fillId="2" borderId="0" xfId="3" applyNumberFormat="1" applyFont="1" applyFill="1"/>
    <xf numFmtId="10" fontId="5" fillId="6" borderId="10" xfId="1" applyNumberFormat="1" applyFont="1" applyFill="1" applyBorder="1" applyAlignment="1"/>
    <xf numFmtId="10" fontId="5" fillId="2" borderId="4" xfId="1" applyNumberFormat="1" applyFont="1" applyFill="1" applyBorder="1" applyAlignment="1"/>
    <xf numFmtId="10" fontId="5" fillId="2" borderId="11" xfId="1" applyNumberFormat="1" applyFont="1" applyFill="1" applyBorder="1" applyAlignment="1"/>
    <xf numFmtId="10" fontId="0" fillId="2" borderId="0" xfId="0" applyNumberFormat="1" applyFill="1"/>
    <xf numFmtId="10" fontId="12" fillId="2" borderId="4" xfId="1" applyNumberFormat="1" applyFont="1" applyFill="1" applyBorder="1" applyAlignment="1"/>
    <xf numFmtId="10" fontId="5" fillId="2" borderId="6" xfId="1" applyNumberFormat="1" applyFont="1" applyFill="1" applyBorder="1" applyAlignment="1"/>
    <xf numFmtId="0" fontId="5" fillId="3" borderId="13" xfId="3" applyFont="1" applyFill="1" applyBorder="1" applyAlignment="1">
      <alignment vertical="center"/>
    </xf>
    <xf numFmtId="0" fontId="5" fillId="3" borderId="14" xfId="3" applyFont="1" applyFill="1" applyBorder="1" applyAlignment="1">
      <alignment vertical="center"/>
    </xf>
    <xf numFmtId="10" fontId="5" fillId="6" borderId="12" xfId="1" applyNumberFormat="1" applyFont="1" applyFill="1" applyBorder="1" applyAlignment="1">
      <alignment vertical="center"/>
    </xf>
    <xf numFmtId="0" fontId="0" fillId="2" borderId="4" xfId="0" applyFill="1" applyBorder="1"/>
    <xf numFmtId="0" fontId="0" fillId="2" borderId="0" xfId="0" applyFill="1" applyBorder="1"/>
    <xf numFmtId="3" fontId="5" fillId="2" borderId="0" xfId="3" applyNumberFormat="1" applyFont="1" applyFill="1" applyBorder="1"/>
    <xf numFmtId="0" fontId="13" fillId="2" borderId="0" xfId="0" applyFont="1" applyFill="1"/>
    <xf numFmtId="167" fontId="13" fillId="0" borderId="0" xfId="0" applyNumberFormat="1" applyFont="1" applyAlignment="1">
      <alignment horizontal="center"/>
    </xf>
    <xf numFmtId="165" fontId="6" fillId="0" borderId="0" xfId="3" applyNumberFormat="1" applyFont="1" applyAlignment="1">
      <alignment vertical="center"/>
    </xf>
    <xf numFmtId="165" fontId="6" fillId="2" borderId="0" xfId="3" applyNumberFormat="1" applyFont="1" applyFill="1" applyAlignment="1">
      <alignment vertical="center"/>
    </xf>
    <xf numFmtId="0" fontId="13" fillId="2" borderId="0" xfId="0" applyFont="1" applyFill="1" applyAlignment="1">
      <alignment vertical="center"/>
    </xf>
    <xf numFmtId="0" fontId="14" fillId="2" borderId="0" xfId="0" applyFont="1" applyFill="1" applyAlignment="1">
      <alignment horizontal="center" vertical="center"/>
    </xf>
    <xf numFmtId="0" fontId="15" fillId="2" borderId="0" xfId="0" applyFont="1" applyFill="1" applyAlignment="1">
      <alignment horizontal="left" vertical="center"/>
    </xf>
    <xf numFmtId="166" fontId="0" fillId="0" borderId="9" xfId="0" applyNumberFormat="1" applyBorder="1" applyAlignment="1">
      <alignment vertical="center"/>
    </xf>
    <xf numFmtId="166" fontId="0" fillId="2" borderId="7" xfId="0" applyNumberFormat="1" applyFill="1" applyBorder="1" applyAlignment="1">
      <alignment vertical="center"/>
    </xf>
    <xf numFmtId="166" fontId="0" fillId="0" borderId="8" xfId="0" applyNumberFormat="1" applyBorder="1" applyAlignment="1">
      <alignment vertical="center"/>
    </xf>
    <xf numFmtId="0" fontId="0" fillId="3" borderId="6" xfId="5" applyFont="1" applyFill="1" applyBorder="1" applyAlignment="1">
      <alignment vertical="center" wrapText="1"/>
    </xf>
    <xf numFmtId="166" fontId="0" fillId="2" borderId="5" xfId="0" applyNumberFormat="1" applyFill="1" applyBorder="1" applyAlignment="1">
      <alignment vertical="center"/>
    </xf>
    <xf numFmtId="3" fontId="0" fillId="2" borderId="0" xfId="0" applyNumberFormat="1" applyFill="1" applyAlignment="1">
      <alignment vertical="center"/>
    </xf>
    <xf numFmtId="3" fontId="0" fillId="2" borderId="4" xfId="0" applyNumberFormat="1" applyFill="1" applyBorder="1" applyAlignment="1">
      <alignment vertical="center"/>
    </xf>
    <xf numFmtId="166" fontId="0" fillId="2" borderId="0" xfId="0" applyNumberFormat="1" applyFill="1" applyAlignment="1">
      <alignment vertical="center"/>
    </xf>
    <xf numFmtId="0" fontId="0" fillId="3" borderId="10" xfId="5" applyFont="1" applyFill="1" applyBorder="1" applyAlignment="1">
      <alignment vertical="center" wrapText="1"/>
    </xf>
    <xf numFmtId="0" fontId="0" fillId="7" borderId="9" xfId="0" applyFill="1" applyBorder="1" applyAlignment="1">
      <alignment horizontal="center" vertical="center" wrapText="1"/>
    </xf>
    <xf numFmtId="0" fontId="0" fillId="7" borderId="7" xfId="0" applyFill="1" applyBorder="1" applyAlignment="1">
      <alignment horizontal="center" vertical="center"/>
    </xf>
    <xf numFmtId="0" fontId="0" fillId="7" borderId="8" xfId="0" applyFill="1" applyBorder="1" applyAlignment="1">
      <alignment horizontal="center" vertical="center" wrapText="1"/>
    </xf>
    <xf numFmtId="0" fontId="0" fillId="2" borderId="8" xfId="0" applyFill="1" applyBorder="1"/>
    <xf numFmtId="0" fontId="0" fillId="3" borderId="13" xfId="0" applyFill="1" applyBorder="1" applyAlignment="1">
      <alignment horizontal="center"/>
    </xf>
    <xf numFmtId="0" fontId="0" fillId="3" borderId="14" xfId="0" applyFill="1" applyBorder="1" applyAlignment="1">
      <alignment horizontal="center"/>
    </xf>
    <xf numFmtId="0" fontId="2" fillId="3" borderId="15" xfId="0" applyFont="1" applyFill="1" applyBorder="1" applyAlignment="1">
      <alignment horizontal="center"/>
    </xf>
    <xf numFmtId="0" fontId="0" fillId="3" borderId="10" xfId="0" applyFill="1" applyBorder="1"/>
    <xf numFmtId="164" fontId="2" fillId="7" borderId="5" xfId="0" applyNumberFormat="1" applyFont="1" applyFill="1" applyBorder="1"/>
    <xf numFmtId="0" fontId="0" fillId="3" borderId="11" xfId="0" applyFill="1" applyBorder="1"/>
    <xf numFmtId="0" fontId="2" fillId="3" borderId="6" xfId="0" applyFont="1" applyFill="1" applyBorder="1"/>
    <xf numFmtId="0" fontId="5" fillId="0" borderId="0" xfId="3" applyFont="1" applyAlignment="1">
      <alignment horizontal="center" vertical="center"/>
    </xf>
    <xf numFmtId="0" fontId="5" fillId="0" borderId="0" xfId="3" applyFont="1" applyAlignment="1">
      <alignment horizontal="centerContinuous" vertical="center"/>
    </xf>
    <xf numFmtId="0" fontId="12" fillId="3" borderId="12" xfId="3" applyFont="1" applyFill="1" applyBorder="1" applyAlignment="1">
      <alignment horizontal="centerContinuous" vertical="center" wrapText="1"/>
    </xf>
    <xf numFmtId="0" fontId="12" fillId="3" borderId="12" xfId="3" applyFont="1" applyFill="1" applyBorder="1" applyAlignment="1">
      <alignment horizontal="center" vertical="center"/>
    </xf>
    <xf numFmtId="4" fontId="0" fillId="0" borderId="0" xfId="0" applyNumberFormat="1"/>
    <xf numFmtId="3" fontId="5" fillId="0" borderId="4" xfId="3" applyNumberFormat="1" applyFont="1" applyBorder="1" applyAlignment="1">
      <alignment vertical="center"/>
    </xf>
    <xf numFmtId="168" fontId="12" fillId="6" borderId="4" xfId="3" applyNumberFormat="1" applyFont="1" applyFill="1" applyBorder="1" applyAlignment="1">
      <alignment horizontal="right" vertical="center"/>
    </xf>
    <xf numFmtId="168" fontId="12" fillId="6" borderId="11" xfId="3" applyNumberFormat="1" applyFont="1" applyFill="1" applyBorder="1" applyAlignment="1">
      <alignment horizontal="right" vertical="center"/>
    </xf>
    <xf numFmtId="0" fontId="5" fillId="0" borderId="4" xfId="3" applyFont="1" applyBorder="1" applyAlignment="1">
      <alignment vertical="center"/>
    </xf>
    <xf numFmtId="0" fontId="5" fillId="0" borderId="0" xfId="3" applyFont="1" applyAlignment="1">
      <alignment vertical="center"/>
    </xf>
    <xf numFmtId="3" fontId="12" fillId="3" borderId="15" xfId="3" applyNumberFormat="1" applyFont="1" applyFill="1" applyBorder="1" applyAlignment="1">
      <alignment vertical="center"/>
    </xf>
    <xf numFmtId="3" fontId="12" fillId="3" borderId="13" xfId="3" applyNumberFormat="1" applyFont="1" applyFill="1" applyBorder="1" applyAlignment="1">
      <alignment horizontal="right" vertical="center"/>
    </xf>
    <xf numFmtId="3" fontId="12" fillId="3" borderId="12" xfId="3" applyNumberFormat="1" applyFont="1" applyFill="1" applyBorder="1" applyAlignment="1">
      <alignment vertical="center"/>
    </xf>
    <xf numFmtId="3" fontId="12" fillId="3" borderId="12" xfId="3" applyNumberFormat="1" applyFont="1" applyFill="1" applyBorder="1" applyAlignment="1">
      <alignment horizontal="right" vertical="center"/>
    </xf>
    <xf numFmtId="0" fontId="12" fillId="3" borderId="10" xfId="3" applyFont="1" applyFill="1" applyBorder="1" applyAlignment="1">
      <alignment horizontal="center" vertical="center"/>
    </xf>
    <xf numFmtId="9" fontId="0" fillId="0" borderId="0" xfId="0" applyNumberFormat="1"/>
    <xf numFmtId="10" fontId="5" fillId="6" borderId="6" xfId="1" applyNumberFormat="1" applyFont="1" applyFill="1" applyBorder="1" applyAlignment="1"/>
    <xf numFmtId="10" fontId="5" fillId="3" borderId="12" xfId="1" applyNumberFormat="1" applyFont="1" applyFill="1" applyBorder="1" applyAlignment="1">
      <alignment vertical="center"/>
    </xf>
    <xf numFmtId="0" fontId="0" fillId="0" borderId="0" xfId="0" applyAlignment="1">
      <alignment vertical="center"/>
    </xf>
    <xf numFmtId="0" fontId="13" fillId="0" borderId="0" xfId="0" applyFont="1"/>
    <xf numFmtId="0" fontId="13" fillId="0" borderId="0" xfId="0" applyFont="1" applyAlignment="1">
      <alignment vertical="center"/>
    </xf>
    <xf numFmtId="3" fontId="5" fillId="0" borderId="11" xfId="3" applyNumberFormat="1" applyFont="1" applyBorder="1" applyAlignment="1">
      <alignment vertical="center"/>
    </xf>
    <xf numFmtId="0" fontId="17" fillId="2" borderId="0" xfId="0" applyFont="1" applyFill="1" applyAlignment="1">
      <alignment horizontal="center" vertical="center"/>
    </xf>
    <xf numFmtId="0" fontId="0" fillId="2" borderId="9" xfId="0" applyFill="1" applyBorder="1" applyAlignment="1">
      <alignment wrapText="1"/>
    </xf>
    <xf numFmtId="0" fontId="0" fillId="3" borderId="12" xfId="5" applyFont="1" applyFill="1" applyBorder="1" applyAlignment="1">
      <alignment horizontal="center" vertical="center" wrapText="1"/>
    </xf>
    <xf numFmtId="0" fontId="2" fillId="3" borderId="12" xfId="5" applyFont="1" applyFill="1" applyBorder="1" applyAlignment="1">
      <alignment horizontal="center" vertical="center" wrapText="1"/>
    </xf>
    <xf numFmtId="0" fontId="0" fillId="7" borderId="10" xfId="0" applyFill="1" applyBorder="1" applyAlignment="1">
      <alignment horizontal="center" vertical="center" wrapText="1"/>
    </xf>
    <xf numFmtId="164" fontId="0" fillId="5" borderId="10" xfId="0" applyNumberFormat="1" applyFill="1" applyBorder="1" applyAlignment="1">
      <alignment horizontal="right"/>
    </xf>
    <xf numFmtId="0" fontId="0" fillId="0" borderId="11" xfId="0" applyBorder="1" applyAlignment="1">
      <alignment horizontal="center" vertical="center" wrapText="1"/>
    </xf>
    <xf numFmtId="164" fontId="0" fillId="2" borderId="11" xfId="0" applyNumberFormat="1" applyFill="1" applyBorder="1" applyAlignment="1">
      <alignment horizontal="right"/>
    </xf>
    <xf numFmtId="166" fontId="0" fillId="2" borderId="11" xfId="0" applyNumberFormat="1" applyFill="1" applyBorder="1" applyAlignment="1">
      <alignment horizontal="right"/>
    </xf>
    <xf numFmtId="0" fontId="0" fillId="7" borderId="6" xfId="0" applyFill="1" applyBorder="1" applyAlignment="1">
      <alignment horizontal="center" vertical="center" wrapText="1"/>
    </xf>
    <xf numFmtId="164" fontId="0" fillId="5" borderId="6" xfId="0" applyNumberFormat="1" applyFill="1" applyBorder="1" applyAlignment="1">
      <alignment horizontal="right"/>
    </xf>
    <xf numFmtId="0" fontId="0" fillId="7" borderId="11" xfId="0" applyFill="1" applyBorder="1" applyAlignment="1">
      <alignment horizontal="center" vertical="center" wrapText="1"/>
    </xf>
    <xf numFmtId="164" fontId="0" fillId="5" borderId="11" xfId="0" applyNumberFormat="1" applyFill="1" applyBorder="1" applyAlignment="1">
      <alignment horizontal="right"/>
    </xf>
    <xf numFmtId="166" fontId="0" fillId="5" borderId="11" xfId="0" applyNumberFormat="1" applyFill="1" applyBorder="1" applyAlignment="1">
      <alignment horizontal="right"/>
    </xf>
    <xf numFmtId="0" fontId="0" fillId="0" borderId="6" xfId="0" applyBorder="1" applyAlignment="1">
      <alignment horizontal="center" vertical="center" wrapText="1"/>
    </xf>
    <xf numFmtId="164" fontId="0" fillId="2" borderId="6" xfId="0" applyNumberFormat="1" applyFill="1" applyBorder="1" applyAlignment="1">
      <alignment horizontal="right"/>
    </xf>
    <xf numFmtId="15" fontId="0" fillId="2" borderId="0" xfId="0" applyNumberFormat="1" applyFill="1"/>
    <xf numFmtId="0" fontId="22" fillId="3" borderId="3" xfId="0" applyFont="1" applyFill="1" applyBorder="1" applyAlignment="1">
      <alignment horizontal="center" wrapText="1"/>
    </xf>
    <xf numFmtId="0" fontId="22" fillId="0" borderId="5" xfId="0" applyFont="1" applyBorder="1"/>
    <xf numFmtId="164" fontId="0" fillId="2" borderId="0" xfId="0" applyNumberFormat="1" applyFill="1"/>
    <xf numFmtId="164" fontId="20" fillId="0" borderId="5" xfId="0" applyNumberFormat="1" applyFont="1" applyBorder="1"/>
    <xf numFmtId="9" fontId="20" fillId="0" borderId="5" xfId="1" applyFont="1" applyBorder="1"/>
    <xf numFmtId="9" fontId="20" fillId="2" borderId="5" xfId="1" applyFont="1" applyFill="1" applyBorder="1" applyAlignment="1">
      <alignment horizontal="right" vertical="center"/>
    </xf>
    <xf numFmtId="165" fontId="9" fillId="5" borderId="11" xfId="0" applyNumberFormat="1" applyFont="1" applyFill="1" applyBorder="1" applyAlignment="1">
      <alignment horizontal="right" vertical="center"/>
    </xf>
    <xf numFmtId="1" fontId="7" fillId="3" borderId="6" xfId="0" applyNumberFormat="1" applyFont="1" applyFill="1" applyBorder="1" applyAlignment="1">
      <alignment horizontal="center" vertical="center"/>
    </xf>
    <xf numFmtId="165" fontId="7" fillId="6" borderId="6" xfId="0" applyNumberFormat="1" applyFont="1" applyFill="1" applyBorder="1" applyAlignment="1">
      <alignment horizontal="right" vertical="center"/>
    </xf>
    <xf numFmtId="165" fontId="7" fillId="6" borderId="9" xfId="0" applyNumberFormat="1" applyFont="1" applyFill="1" applyBorder="1" applyAlignment="1">
      <alignment horizontal="right" vertical="center"/>
    </xf>
    <xf numFmtId="0" fontId="5" fillId="2" borderId="0" xfId="0" applyFont="1" applyFill="1" applyBorder="1" applyAlignment="1">
      <alignment vertical="center"/>
    </xf>
    <xf numFmtId="165" fontId="5" fillId="2" borderId="0" xfId="0" applyNumberFormat="1" applyFont="1" applyFill="1" applyAlignment="1">
      <alignment vertical="center"/>
    </xf>
    <xf numFmtId="166" fontId="5" fillId="2" borderId="0" xfId="1" applyNumberFormat="1" applyFont="1" applyFill="1" applyAlignment="1">
      <alignment vertical="center"/>
    </xf>
    <xf numFmtId="0" fontId="6" fillId="0" borderId="0" xfId="0" applyFont="1" applyFill="1" applyBorder="1" applyAlignment="1">
      <alignment vertical="center"/>
    </xf>
    <xf numFmtId="165" fontId="23" fillId="0" borderId="0" xfId="0" applyNumberFormat="1" applyFont="1" applyFill="1" applyBorder="1" applyAlignment="1">
      <alignment horizontal="right" vertical="center"/>
    </xf>
    <xf numFmtId="165" fontId="24" fillId="0" borderId="0" xfId="0" applyNumberFormat="1" applyFont="1" applyFill="1" applyBorder="1" applyAlignment="1">
      <alignment horizontal="right" vertical="center"/>
    </xf>
    <xf numFmtId="9" fontId="6" fillId="0" borderId="0" xfId="1" applyFont="1" applyFill="1" applyBorder="1" applyAlignment="1">
      <alignment vertical="center"/>
    </xf>
    <xf numFmtId="165" fontId="6" fillId="0" borderId="0" xfId="0" applyNumberFormat="1" applyFont="1" applyFill="1" applyBorder="1" applyAlignment="1">
      <alignment vertical="center"/>
    </xf>
    <xf numFmtId="166" fontId="0" fillId="0" borderId="0" xfId="0" applyNumberFormat="1"/>
    <xf numFmtId="0" fontId="8" fillId="2" borderId="0" xfId="0" applyFont="1" applyFill="1" applyAlignment="1">
      <alignment horizontal="center" vertical="center"/>
    </xf>
    <xf numFmtId="0" fontId="7" fillId="3" borderId="10" xfId="0" applyFont="1" applyFill="1" applyBorder="1" applyAlignment="1">
      <alignment vertical="center" wrapText="1"/>
    </xf>
    <xf numFmtId="0" fontId="26" fillId="0" borderId="0" xfId="0" applyFont="1" applyAlignment="1">
      <alignment horizontal="left" vertical="center" wrapText="1"/>
    </xf>
    <xf numFmtId="165" fontId="9" fillId="6" borderId="5" xfId="0" applyNumberFormat="1" applyFont="1" applyFill="1" applyBorder="1" applyAlignment="1">
      <alignment horizontal="right" vertical="center"/>
    </xf>
    <xf numFmtId="0" fontId="7" fillId="3" borderId="10" xfId="0" applyFont="1" applyFill="1" applyBorder="1" applyAlignment="1">
      <alignment horizontal="center" vertical="center" wrapText="1"/>
    </xf>
    <xf numFmtId="0" fontId="7" fillId="3" borderId="3" xfId="0" applyFont="1" applyFill="1" applyBorder="1" applyAlignment="1">
      <alignment horizontal="center" vertical="center" wrapText="1"/>
    </xf>
    <xf numFmtId="3" fontId="5" fillId="0" borderId="11" xfId="3" applyNumberFormat="1" applyFont="1" applyFill="1" applyBorder="1" applyProtection="1">
      <protection locked="0"/>
    </xf>
    <xf numFmtId="0" fontId="20" fillId="2" borderId="0" xfId="0" applyFont="1" applyFill="1" applyAlignment="1">
      <alignment horizontal="center" vertical="center"/>
    </xf>
    <xf numFmtId="170" fontId="20" fillId="2" borderId="0" xfId="12" applyNumberFormat="1" applyFont="1" applyFill="1" applyAlignment="1">
      <alignment horizontal="center" vertical="center"/>
    </xf>
    <xf numFmtId="166" fontId="2" fillId="2" borderId="8" xfId="0" applyNumberFormat="1" applyFont="1" applyFill="1" applyBorder="1" applyAlignment="1">
      <alignment vertical="center"/>
    </xf>
    <xf numFmtId="166" fontId="0" fillId="5" borderId="10" xfId="0" applyNumberFormat="1" applyFill="1" applyBorder="1" applyAlignment="1">
      <alignment horizontal="right"/>
    </xf>
    <xf numFmtId="166" fontId="0" fillId="5" borderId="6" xfId="0" applyNumberFormat="1" applyFill="1" applyBorder="1" applyAlignment="1">
      <alignment horizontal="right"/>
    </xf>
    <xf numFmtId="166" fontId="0" fillId="2" borderId="6" xfId="0" applyNumberFormat="1" applyFill="1" applyBorder="1" applyAlignment="1">
      <alignment horizontal="right"/>
    </xf>
    <xf numFmtId="0" fontId="11" fillId="2" borderId="0" xfId="0" applyFont="1" applyFill="1" applyBorder="1" applyAlignment="1">
      <alignment horizontal="left" vertical="center" wrapText="1"/>
    </xf>
    <xf numFmtId="0" fontId="11" fillId="2" borderId="0" xfId="0" applyFont="1" applyFill="1" applyAlignment="1">
      <alignment horizontal="left" vertical="top" wrapText="1"/>
    </xf>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2" fillId="3" borderId="3" xfId="0" applyFont="1" applyFill="1" applyBorder="1" applyAlignment="1">
      <alignment horizontal="center" vertical="center"/>
    </xf>
    <xf numFmtId="0" fontId="0" fillId="0" borderId="0" xfId="0"/>
    <xf numFmtId="0" fontId="26" fillId="0" borderId="0" xfId="0" applyFont="1" applyAlignment="1">
      <alignment horizontal="justify" vertical="center"/>
    </xf>
    <xf numFmtId="0" fontId="5" fillId="2" borderId="0" xfId="0" applyFont="1" applyFill="1" applyAlignment="1">
      <alignment vertical="center"/>
    </xf>
    <xf numFmtId="0" fontId="5" fillId="2" borderId="0" xfId="0" applyFont="1" applyFill="1" applyAlignment="1">
      <alignment horizontal="center" vertical="center"/>
    </xf>
    <xf numFmtId="0" fontId="5" fillId="2" borderId="0" xfId="0" applyFont="1" applyFill="1" applyAlignment="1">
      <alignment vertical="center"/>
    </xf>
    <xf numFmtId="0" fontId="26" fillId="0" borderId="0" xfId="0" applyFont="1" applyAlignment="1">
      <alignment horizontal="left" vertical="center" wrapText="1"/>
    </xf>
    <xf numFmtId="0" fontId="28" fillId="2" borderId="0" xfId="0" applyFont="1" applyFill="1"/>
    <xf numFmtId="0" fontId="5" fillId="2" borderId="0" xfId="4" applyFont="1" applyFill="1" applyAlignment="1">
      <alignment vertical="center"/>
    </xf>
    <xf numFmtId="0" fontId="4" fillId="2" borderId="0" xfId="0" applyFont="1" applyFill="1"/>
    <xf numFmtId="0" fontId="4" fillId="2" borderId="0" xfId="3" applyFont="1" applyFill="1" applyAlignment="1">
      <alignment horizontal="center"/>
    </xf>
    <xf numFmtId="0" fontId="0" fillId="0" borderId="0" xfId="0"/>
    <xf numFmtId="0" fontId="0" fillId="0" borderId="0" xfId="0"/>
    <xf numFmtId="0" fontId="27" fillId="2" borderId="0" xfId="0" applyFont="1" applyFill="1"/>
    <xf numFmtId="0" fontId="26" fillId="2" borderId="0" xfId="0" applyFont="1" applyFill="1"/>
    <xf numFmtId="0" fontId="0" fillId="0" borderId="0" xfId="0"/>
    <xf numFmtId="0" fontId="26" fillId="0" borderId="0" xfId="0" applyFont="1" applyAlignment="1">
      <alignment horizontal="justify" vertical="center"/>
    </xf>
    <xf numFmtId="1" fontId="23" fillId="0" borderId="0" xfId="0" applyNumberFormat="1" applyFont="1" applyFill="1" applyBorder="1" applyAlignment="1">
      <alignment horizontal="center" vertical="center"/>
    </xf>
    <xf numFmtId="1" fontId="24" fillId="0" borderId="0" xfId="0" applyNumberFormat="1" applyFont="1" applyFill="1" applyBorder="1" applyAlignment="1">
      <alignment horizontal="center" vertical="center"/>
    </xf>
    <xf numFmtId="164" fontId="0" fillId="0" borderId="4" xfId="0" applyNumberFormat="1" applyFill="1" applyBorder="1"/>
    <xf numFmtId="164" fontId="0" fillId="0" borderId="0" xfId="0" applyNumberFormat="1" applyFill="1"/>
    <xf numFmtId="164" fontId="2" fillId="0" borderId="5" xfId="0" applyNumberFormat="1" applyFont="1" applyFill="1" applyBorder="1"/>
    <xf numFmtId="9" fontId="20" fillId="0" borderId="5" xfId="1" applyFont="1" applyFill="1" applyBorder="1"/>
    <xf numFmtId="0" fontId="2" fillId="7" borderId="4" xfId="0" applyFont="1" applyFill="1" applyBorder="1" applyAlignment="1">
      <alignment horizontal="left" wrapText="1"/>
    </xf>
    <xf numFmtId="164" fontId="2" fillId="4" borderId="4" xfId="0" applyNumberFormat="1" applyFont="1" applyFill="1" applyBorder="1" applyAlignment="1">
      <alignment horizontal="right" vertical="center"/>
    </xf>
    <xf numFmtId="164" fontId="2" fillId="4" borderId="0" xfId="0" applyNumberFormat="1" applyFont="1" applyFill="1" applyAlignment="1">
      <alignment horizontal="right" vertical="center"/>
    </xf>
    <xf numFmtId="164" fontId="2" fillId="4" borderId="5" xfId="0" applyNumberFormat="1" applyFont="1" applyFill="1" applyBorder="1" applyAlignment="1">
      <alignment horizontal="right" vertical="center"/>
    </xf>
    <xf numFmtId="9" fontId="20" fillId="4" borderId="5" xfId="1" applyNumberFormat="1" applyFont="1" applyFill="1" applyBorder="1" applyAlignment="1">
      <alignment horizontal="right" vertical="center"/>
    </xf>
    <xf numFmtId="164" fontId="0" fillId="4" borderId="4" xfId="0" applyNumberFormat="1" applyFill="1" applyBorder="1"/>
    <xf numFmtId="164" fontId="0" fillId="4" borderId="0" xfId="0" applyNumberFormat="1" applyFill="1"/>
    <xf numFmtId="164" fontId="2" fillId="4" borderId="5" xfId="0" applyNumberFormat="1" applyFont="1" applyFill="1" applyBorder="1"/>
    <xf numFmtId="9" fontId="20" fillId="4" borderId="5" xfId="1" applyFont="1" applyFill="1" applyBorder="1"/>
    <xf numFmtId="164" fontId="2" fillId="4" borderId="7" xfId="0" applyNumberFormat="1" applyFont="1" applyFill="1" applyBorder="1" applyAlignment="1">
      <alignment vertical="center"/>
    </xf>
    <xf numFmtId="164" fontId="2" fillId="4" borderId="8" xfId="0" applyNumberFormat="1" applyFont="1" applyFill="1" applyBorder="1" applyAlignment="1">
      <alignment vertical="center"/>
    </xf>
    <xf numFmtId="164" fontId="2" fillId="4" borderId="9" xfId="0" applyNumberFormat="1" applyFont="1" applyFill="1" applyBorder="1" applyAlignment="1">
      <alignment vertical="center"/>
    </xf>
    <xf numFmtId="9" fontId="20" fillId="4" borderId="9" xfId="1" applyFont="1" applyFill="1" applyBorder="1" applyAlignment="1">
      <alignment vertical="center"/>
    </xf>
    <xf numFmtId="164" fontId="2" fillId="4" borderId="4" xfId="0" applyNumberFormat="1" applyFont="1" applyFill="1" applyBorder="1" applyAlignment="1">
      <alignment vertical="center"/>
    </xf>
    <xf numFmtId="164" fontId="2" fillId="4" borderId="0" xfId="0" applyNumberFormat="1" applyFont="1" applyFill="1" applyBorder="1" applyAlignment="1">
      <alignment vertical="center"/>
    </xf>
    <xf numFmtId="164" fontId="2" fillId="4" borderId="5" xfId="0" applyNumberFormat="1" applyFont="1" applyFill="1" applyBorder="1" applyAlignment="1">
      <alignment vertical="center"/>
    </xf>
    <xf numFmtId="9" fontId="20" fillId="4" borderId="5" xfId="1" applyFont="1" applyFill="1" applyBorder="1" applyAlignment="1">
      <alignment vertical="center"/>
    </xf>
    <xf numFmtId="0" fontId="0" fillId="7" borderId="7" xfId="0" applyFill="1" applyBorder="1" applyAlignment="1">
      <alignment horizontal="right"/>
    </xf>
    <xf numFmtId="164" fontId="0" fillId="4" borderId="7" xfId="0" applyNumberFormat="1" applyFill="1" applyBorder="1"/>
    <xf numFmtId="164" fontId="0" fillId="4" borderId="8" xfId="0" applyNumberFormat="1" applyFill="1" applyBorder="1"/>
    <xf numFmtId="164" fontId="2" fillId="4" borderId="9" xfId="0" applyNumberFormat="1" applyFont="1" applyFill="1" applyBorder="1"/>
    <xf numFmtId="9" fontId="20" fillId="4" borderId="9" xfId="1" applyFont="1" applyFill="1" applyBorder="1"/>
    <xf numFmtId="0" fontId="2" fillId="9" borderId="7" xfId="0" applyFont="1" applyFill="1" applyBorder="1" applyAlignment="1">
      <alignment horizontal="center" vertical="center"/>
    </xf>
    <xf numFmtId="164" fontId="2" fillId="9" borderId="7" xfId="0" applyNumberFormat="1" applyFont="1" applyFill="1" applyBorder="1" applyAlignment="1">
      <alignment vertical="center"/>
    </xf>
    <xf numFmtId="164" fontId="2" fillId="9" borderId="8" xfId="0" applyNumberFormat="1" applyFont="1" applyFill="1" applyBorder="1" applyAlignment="1">
      <alignment vertical="center"/>
    </xf>
    <xf numFmtId="164" fontId="2" fillId="9" borderId="9" xfId="0" applyNumberFormat="1" applyFont="1" applyFill="1" applyBorder="1" applyAlignment="1">
      <alignment vertical="center"/>
    </xf>
    <xf numFmtId="9" fontId="20" fillId="9" borderId="9" xfId="1" applyFont="1" applyFill="1" applyBorder="1" applyAlignment="1">
      <alignment vertical="center"/>
    </xf>
    <xf numFmtId="0" fontId="26" fillId="0" borderId="0" xfId="0" applyFont="1"/>
    <xf numFmtId="0" fontId="16" fillId="0" borderId="0" xfId="0" applyFont="1" applyAlignment="1">
      <alignment horizontal="center" vertical="center"/>
    </xf>
    <xf numFmtId="9" fontId="5" fillId="2" borderId="12" xfId="4" applyNumberFormat="1" applyFont="1" applyFill="1" applyBorder="1" applyAlignment="1">
      <alignment horizontal="center" vertical="center"/>
    </xf>
    <xf numFmtId="0" fontId="5" fillId="3" borderId="12" xfId="4" applyFont="1" applyFill="1" applyBorder="1" applyAlignment="1">
      <alignment horizontal="center" vertical="center"/>
    </xf>
    <xf numFmtId="9" fontId="5" fillId="2" borderId="0" xfId="1" applyFont="1" applyFill="1" applyAlignment="1">
      <alignment vertical="center"/>
    </xf>
    <xf numFmtId="166" fontId="0" fillId="2" borderId="0" xfId="1" applyNumberFormat="1" applyFont="1" applyFill="1" applyBorder="1"/>
    <xf numFmtId="0" fontId="0" fillId="2" borderId="5" xfId="0" applyFill="1" applyBorder="1"/>
    <xf numFmtId="166" fontId="0" fillId="6" borderId="0" xfId="1" applyNumberFormat="1" applyFont="1" applyFill="1" applyBorder="1"/>
    <xf numFmtId="0" fontId="0" fillId="6" borderId="5" xfId="0" applyFill="1" applyBorder="1"/>
    <xf numFmtId="166" fontId="31" fillId="7" borderId="0" xfId="1" applyNumberFormat="1" applyFont="1" applyFill="1" applyBorder="1"/>
    <xf numFmtId="0" fontId="31" fillId="7" borderId="5" xfId="0" applyFont="1" applyFill="1" applyBorder="1"/>
    <xf numFmtId="0" fontId="32" fillId="2" borderId="0" xfId="0" applyFont="1" applyFill="1"/>
    <xf numFmtId="166" fontId="0" fillId="6" borderId="0" xfId="0" applyNumberFormat="1" applyFill="1"/>
    <xf numFmtId="166" fontId="0" fillId="2" borderId="8" xfId="1" applyNumberFormat="1" applyFont="1" applyFill="1" applyBorder="1"/>
    <xf numFmtId="166" fontId="0" fillId="2" borderId="8" xfId="0" applyNumberFormat="1" applyFill="1" applyBorder="1"/>
    <xf numFmtId="0" fontId="0" fillId="2" borderId="9" xfId="0" applyFill="1" applyBorder="1"/>
    <xf numFmtId="0" fontId="33" fillId="2" borderId="0" xfId="0" applyFont="1" applyFill="1"/>
    <xf numFmtId="0" fontId="0" fillId="3" borderId="12" xfId="0" applyFill="1" applyBorder="1" applyAlignment="1">
      <alignment horizontal="center" vertical="center"/>
    </xf>
    <xf numFmtId="0" fontId="0" fillId="3" borderId="15" xfId="0" applyFill="1" applyBorder="1" applyAlignment="1">
      <alignment horizontal="center" vertical="center" wrapText="1"/>
    </xf>
    <xf numFmtId="172" fontId="0" fillId="2" borderId="0" xfId="0" applyNumberFormat="1" applyFill="1"/>
    <xf numFmtId="0" fontId="0" fillId="3" borderId="11" xfId="0" applyFill="1" applyBorder="1" applyAlignment="1">
      <alignment horizontal="center"/>
    </xf>
    <xf numFmtId="166" fontId="25" fillId="0" borderId="0" xfId="0" applyNumberFormat="1" applyFont="1" applyAlignment="1">
      <alignment horizontal="center"/>
    </xf>
    <xf numFmtId="166" fontId="0" fillId="0" borderId="0" xfId="0" applyNumberFormat="1" applyAlignment="1">
      <alignment horizontal="center"/>
    </xf>
    <xf numFmtId="166" fontId="0" fillId="0" borderId="5" xfId="0" applyNumberFormat="1" applyBorder="1" applyAlignment="1">
      <alignment horizontal="center"/>
    </xf>
    <xf numFmtId="172" fontId="25" fillId="2" borderId="0" xfId="0" applyNumberFormat="1" applyFont="1" applyFill="1" applyAlignment="1">
      <alignment horizontal="center"/>
    </xf>
    <xf numFmtId="173" fontId="0" fillId="2" borderId="0" xfId="0" applyNumberFormat="1" applyFill="1"/>
    <xf numFmtId="166" fontId="25" fillId="6" borderId="0" xfId="0" applyNumberFormat="1" applyFont="1" applyFill="1" applyAlignment="1">
      <alignment horizontal="center"/>
    </xf>
    <xf numFmtId="166" fontId="0" fillId="6" borderId="0" xfId="0" applyNumberFormat="1" applyFill="1" applyAlignment="1">
      <alignment horizontal="center"/>
    </xf>
    <xf numFmtId="166" fontId="0" fillId="6" borderId="5" xfId="0" applyNumberFormat="1" applyFill="1" applyBorder="1" applyAlignment="1">
      <alignment horizontal="center"/>
    </xf>
    <xf numFmtId="166" fontId="25" fillId="2" borderId="0" xfId="0" applyNumberFormat="1" applyFont="1" applyFill="1" applyAlignment="1">
      <alignment horizontal="center"/>
    </xf>
    <xf numFmtId="166" fontId="0" fillId="2" borderId="0" xfId="0" applyNumberFormat="1" applyFill="1" applyAlignment="1">
      <alignment horizontal="center"/>
    </xf>
    <xf numFmtId="166" fontId="0" fillId="2" borderId="5" xfId="0" applyNumberFormat="1" applyFill="1" applyBorder="1" applyAlignment="1">
      <alignment horizontal="center"/>
    </xf>
    <xf numFmtId="166" fontId="0" fillId="6" borderId="7" xfId="0" applyNumberFormat="1" applyFill="1" applyBorder="1" applyAlignment="1">
      <alignment horizontal="center"/>
    </xf>
    <xf numFmtId="166" fontId="0" fillId="6" borderId="8" xfId="0" applyNumberFormat="1" applyFill="1" applyBorder="1" applyAlignment="1">
      <alignment horizontal="center"/>
    </xf>
    <xf numFmtId="166" fontId="0" fillId="6" borderId="9" xfId="0" applyNumberFormat="1" applyFill="1" applyBorder="1" applyAlignment="1">
      <alignment horizontal="center"/>
    </xf>
    <xf numFmtId="0" fontId="2" fillId="3" borderId="12" xfId="0" applyFont="1" applyFill="1" applyBorder="1" applyAlignment="1">
      <alignment horizontal="center" vertical="center" wrapText="1"/>
    </xf>
    <xf numFmtId="166" fontId="2" fillId="7" borderId="13" xfId="0" applyNumberFormat="1" applyFont="1" applyFill="1" applyBorder="1" applyAlignment="1">
      <alignment horizontal="center" vertical="center"/>
    </xf>
    <xf numFmtId="166" fontId="2" fillId="7" borderId="14" xfId="0" applyNumberFormat="1" applyFont="1" applyFill="1" applyBorder="1" applyAlignment="1">
      <alignment horizontal="center" vertical="center"/>
    </xf>
    <xf numFmtId="166" fontId="14" fillId="7" borderId="15" xfId="0" applyNumberFormat="1" applyFont="1" applyFill="1" applyBorder="1" applyAlignment="1">
      <alignment horizontal="center" vertical="center"/>
    </xf>
    <xf numFmtId="172" fontId="30" fillId="2" borderId="0" xfId="0" applyNumberFormat="1" applyFont="1" applyFill="1"/>
    <xf numFmtId="166" fontId="0" fillId="2" borderId="0" xfId="0" applyNumberFormat="1" applyFill="1"/>
    <xf numFmtId="0" fontId="35" fillId="2" borderId="0" xfId="0" applyFont="1" applyFill="1" applyAlignment="1">
      <alignment horizontal="left" vertical="center"/>
    </xf>
    <xf numFmtId="0" fontId="34" fillId="0" borderId="0" xfId="15"/>
    <xf numFmtId="0" fontId="34" fillId="2" borderId="0" xfId="15" applyFill="1"/>
    <xf numFmtId="0" fontId="2" fillId="3" borderId="10" xfId="0" applyFont="1" applyFill="1" applyBorder="1"/>
    <xf numFmtId="0" fontId="2" fillId="3" borderId="3" xfId="0" applyFont="1" applyFill="1" applyBorder="1"/>
    <xf numFmtId="0" fontId="2" fillId="7" borderId="11" xfId="0" applyFont="1" applyFill="1" applyBorder="1" applyAlignment="1">
      <alignment horizontal="center" vertical="center" wrapText="1"/>
    </xf>
    <xf numFmtId="0" fontId="2" fillId="7" borderId="8"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2" fillId="7" borderId="6" xfId="0" applyFont="1" applyFill="1" applyBorder="1" applyAlignment="1">
      <alignment horizontal="center" vertical="center" wrapText="1"/>
    </xf>
    <xf numFmtId="175" fontId="0" fillId="2" borderId="0" xfId="0" applyNumberFormat="1" applyFill="1"/>
    <xf numFmtId="166" fontId="0" fillId="2" borderId="5" xfId="0" applyNumberFormat="1" applyFill="1" applyBorder="1"/>
    <xf numFmtId="10" fontId="0" fillId="2" borderId="5" xfId="0" applyNumberFormat="1" applyFill="1" applyBorder="1"/>
    <xf numFmtId="0" fontId="2" fillId="7" borderId="11" xfId="0" applyFont="1" applyFill="1" applyBorder="1" applyAlignment="1">
      <alignment horizontal="center"/>
    </xf>
    <xf numFmtId="175" fontId="0" fillId="6" borderId="0" xfId="0" applyNumberFormat="1" applyFill="1"/>
    <xf numFmtId="166" fontId="0" fillId="6" borderId="5" xfId="1" applyNumberFormat="1" applyFont="1" applyFill="1" applyBorder="1"/>
    <xf numFmtId="166" fontId="0" fillId="2" borderId="5" xfId="1" applyNumberFormat="1" applyFont="1" applyFill="1" applyBorder="1"/>
    <xf numFmtId="176" fontId="0" fillId="2" borderId="0" xfId="0" applyNumberFormat="1" applyFill="1"/>
    <xf numFmtId="166" fontId="0" fillId="6" borderId="5" xfId="0" applyNumberFormat="1" applyFill="1" applyBorder="1"/>
    <xf numFmtId="172" fontId="0" fillId="2" borderId="5" xfId="0" applyNumberFormat="1" applyFill="1" applyBorder="1"/>
    <xf numFmtId="172" fontId="0" fillId="6" borderId="5" xfId="0" applyNumberFormat="1" applyFill="1" applyBorder="1"/>
    <xf numFmtId="0" fontId="2" fillId="7" borderId="6" xfId="0" applyFont="1" applyFill="1" applyBorder="1" applyAlignment="1">
      <alignment horizontal="center"/>
    </xf>
    <xf numFmtId="166" fontId="2" fillId="6" borderId="5" xfId="0" applyNumberFormat="1" applyFont="1" applyFill="1" applyBorder="1" applyAlignment="1">
      <alignment vertical="center"/>
    </xf>
    <xf numFmtId="175" fontId="2" fillId="6" borderId="0" xfId="0" applyNumberFormat="1" applyFont="1" applyFill="1"/>
    <xf numFmtId="166" fontId="2" fillId="6" borderId="5" xfId="0" applyNumberFormat="1" applyFont="1" applyFill="1" applyBorder="1" applyAlignment="1">
      <alignment horizontal="right" vertical="center"/>
    </xf>
    <xf numFmtId="0" fontId="2" fillId="7" borderId="7" xfId="0" applyFont="1" applyFill="1" applyBorder="1" applyAlignment="1">
      <alignment horizontal="left"/>
    </xf>
    <xf numFmtId="0" fontId="2" fillId="7" borderId="8" xfId="0" applyFont="1" applyFill="1" applyBorder="1" applyAlignment="1">
      <alignment horizontal="left"/>
    </xf>
    <xf numFmtId="166" fontId="2" fillId="2" borderId="6" xfId="0" applyNumberFormat="1" applyFont="1" applyFill="1" applyBorder="1"/>
    <xf numFmtId="0" fontId="2" fillId="2" borderId="8" xfId="0" applyFont="1" applyFill="1" applyBorder="1"/>
    <xf numFmtId="166" fontId="2" fillId="2" borderId="9" xfId="0" applyNumberFormat="1" applyFont="1" applyFill="1" applyBorder="1"/>
    <xf numFmtId="177" fontId="0" fillId="2" borderId="0" xfId="0" applyNumberFormat="1" applyFill="1"/>
    <xf numFmtId="0" fontId="0" fillId="2" borderId="0" xfId="0" applyFill="1" applyAlignment="1">
      <alignment horizontal="center"/>
    </xf>
    <xf numFmtId="175" fontId="0" fillId="2" borderId="4" xfId="0" applyNumberFormat="1" applyFill="1" applyBorder="1"/>
    <xf numFmtId="166" fontId="25" fillId="2" borderId="5" xfId="0" applyNumberFormat="1" applyFont="1" applyFill="1" applyBorder="1"/>
    <xf numFmtId="175" fontId="0" fillId="5" borderId="0" xfId="0" applyNumberFormat="1" applyFill="1"/>
    <xf numFmtId="175" fontId="0" fillId="5" borderId="8" xfId="0" applyNumberFormat="1" applyFill="1" applyBorder="1"/>
    <xf numFmtId="166" fontId="0" fillId="5" borderId="9" xfId="0" applyNumberFormat="1" applyFill="1" applyBorder="1"/>
    <xf numFmtId="10" fontId="25" fillId="5" borderId="9" xfId="0" applyNumberFormat="1" applyFont="1" applyFill="1" applyBorder="1"/>
    <xf numFmtId="172" fontId="0" fillId="6" borderId="0" xfId="0" applyNumberFormat="1" applyFill="1"/>
    <xf numFmtId="172" fontId="25" fillId="6" borderId="0" xfId="0" applyNumberFormat="1" applyFont="1" applyFill="1"/>
    <xf numFmtId="172" fontId="31" fillId="7" borderId="0" xfId="0" applyNumberFormat="1" applyFont="1" applyFill="1"/>
    <xf numFmtId="172" fontId="0" fillId="2" borderId="8" xfId="0" applyNumberFormat="1" applyFill="1" applyBorder="1"/>
    <xf numFmtId="166" fontId="25" fillId="6" borderId="5" xfId="0" applyNumberFormat="1" applyFont="1" applyFill="1" applyBorder="1" applyAlignment="1">
      <alignment horizontal="center"/>
    </xf>
    <xf numFmtId="172" fontId="0" fillId="0" borderId="11" xfId="0" applyNumberFormat="1" applyBorder="1"/>
    <xf numFmtId="172" fontId="0" fillId="5" borderId="11" xfId="0" applyNumberFormat="1" applyFill="1" applyBorder="1"/>
    <xf numFmtId="172" fontId="0" fillId="2" borderId="11" xfId="0" applyNumberFormat="1" applyFill="1" applyBorder="1"/>
    <xf numFmtId="172" fontId="0" fillId="6" borderId="11" xfId="0" applyNumberFormat="1" applyFill="1" applyBorder="1"/>
    <xf numFmtId="172" fontId="0" fillId="5" borderId="9" xfId="0" applyNumberFormat="1" applyFill="1" applyBorder="1"/>
    <xf numFmtId="172" fontId="0" fillId="5" borderId="5" xfId="0" applyNumberFormat="1" applyFill="1" applyBorder="1"/>
    <xf numFmtId="172" fontId="0" fillId="5" borderId="6" xfId="0" applyNumberFormat="1" applyFill="1" applyBorder="1"/>
    <xf numFmtId="166" fontId="0" fillId="0" borderId="16" xfId="1" applyNumberFormat="1" applyFont="1" applyFill="1" applyBorder="1"/>
    <xf numFmtId="171" fontId="0" fillId="0" borderId="17" xfId="12" applyNumberFormat="1" applyFont="1" applyFill="1" applyBorder="1"/>
    <xf numFmtId="171" fontId="0" fillId="0" borderId="18" xfId="0" applyNumberFormat="1" applyBorder="1"/>
    <xf numFmtId="166" fontId="0" fillId="6" borderId="19" xfId="1" applyNumberFormat="1" applyFont="1" applyFill="1" applyBorder="1"/>
    <xf numFmtId="171" fontId="0" fillId="6" borderId="20" xfId="12" applyNumberFormat="1" applyFont="1" applyFill="1" applyBorder="1"/>
    <xf numFmtId="171" fontId="0" fillId="6" borderId="21" xfId="0" applyNumberFormat="1" applyFill="1" applyBorder="1"/>
    <xf numFmtId="166" fontId="0" fillId="2" borderId="19" xfId="1" applyNumberFormat="1" applyFont="1" applyFill="1" applyBorder="1"/>
    <xf numFmtId="171" fontId="0" fillId="2" borderId="20" xfId="12" applyNumberFormat="1" applyFont="1" applyFill="1" applyBorder="1"/>
    <xf numFmtId="171" fontId="0" fillId="2" borderId="21" xfId="0" applyNumberFormat="1" applyFill="1" applyBorder="1"/>
    <xf numFmtId="171" fontId="0" fillId="6" borderId="24" xfId="0" applyNumberFormat="1" applyFill="1" applyBorder="1"/>
    <xf numFmtId="0" fontId="0" fillId="3" borderId="12" xfId="0" applyFill="1" applyBorder="1" applyAlignment="1">
      <alignment horizontal="center" vertical="center" wrapText="1"/>
    </xf>
    <xf numFmtId="166" fontId="1" fillId="0" borderId="19" xfId="1" applyNumberFormat="1" applyFont="1" applyFill="1" applyBorder="1"/>
    <xf numFmtId="171" fontId="0" fillId="0" borderId="20" xfId="12" applyNumberFormat="1" applyFont="1" applyFill="1" applyBorder="1"/>
    <xf numFmtId="171" fontId="0" fillId="0" borderId="21" xfId="0" applyNumberFormat="1" applyFill="1" applyBorder="1"/>
    <xf numFmtId="166" fontId="0" fillId="5" borderId="19" xfId="1" applyNumberFormat="1" applyFont="1" applyFill="1" applyBorder="1"/>
    <xf numFmtId="166" fontId="1" fillId="5" borderId="22" xfId="1" applyNumberFormat="1" applyFont="1" applyFill="1" applyBorder="1"/>
    <xf numFmtId="171" fontId="0" fillId="5" borderId="23" xfId="12" applyNumberFormat="1" applyFont="1" applyFill="1" applyBorder="1"/>
    <xf numFmtId="0" fontId="0" fillId="3" borderId="6" xfId="0" applyFill="1" applyBorder="1" applyAlignment="1">
      <alignment horizontal="center"/>
    </xf>
    <xf numFmtId="10" fontId="0" fillId="2" borderId="0" xfId="1" applyNumberFormat="1" applyFont="1" applyFill="1"/>
    <xf numFmtId="0" fontId="2" fillId="0" borderId="1" xfId="0" applyFont="1" applyFill="1" applyBorder="1" applyAlignment="1">
      <alignment vertical="top" wrapText="1"/>
    </xf>
    <xf numFmtId="0" fontId="2" fillId="0" borderId="2" xfId="0" applyFont="1" applyFill="1" applyBorder="1" applyAlignment="1">
      <alignment vertical="top" wrapText="1"/>
    </xf>
    <xf numFmtId="0" fontId="2" fillId="0" borderId="4" xfId="0" applyFont="1" applyFill="1" applyBorder="1"/>
    <xf numFmtId="0" fontId="2" fillId="0" borderId="0" xfId="0" applyFont="1" applyFill="1" applyBorder="1"/>
    <xf numFmtId="0" fontId="2" fillId="0" borderId="4" xfId="0" applyFont="1" applyFill="1" applyBorder="1" applyAlignment="1">
      <alignment vertical="top" wrapText="1"/>
    </xf>
    <xf numFmtId="0" fontId="2" fillId="0" borderId="0" xfId="0" applyFont="1" applyFill="1" applyBorder="1" applyAlignment="1">
      <alignment vertical="top" wrapText="1"/>
    </xf>
    <xf numFmtId="0" fontId="0" fillId="3" borderId="14" xfId="0" applyFill="1" applyBorder="1" applyAlignment="1">
      <alignment horizontal="center" vertical="center" wrapText="1"/>
    </xf>
    <xf numFmtId="0" fontId="40" fillId="0" borderId="12" xfId="0" applyFont="1" applyBorder="1" applyAlignment="1">
      <alignment horizontal="center" vertical="center"/>
    </xf>
    <xf numFmtId="0" fontId="40" fillId="0" borderId="10" xfId="0" applyFont="1" applyBorder="1" applyAlignment="1">
      <alignment horizontal="center"/>
    </xf>
    <xf numFmtId="0" fontId="40" fillId="10" borderId="10" xfId="0" applyFont="1" applyFill="1" applyBorder="1" applyAlignment="1">
      <alignment horizontal="center" vertical="center"/>
    </xf>
    <xf numFmtId="170" fontId="40" fillId="0" borderId="10" xfId="12" applyNumberFormat="1" applyFont="1" applyBorder="1" applyAlignment="1">
      <alignment horizontal="right" vertical="center"/>
    </xf>
    <xf numFmtId="170" fontId="40" fillId="0" borderId="11" xfId="12" applyNumberFormat="1" applyFont="1" applyBorder="1"/>
    <xf numFmtId="9" fontId="40" fillId="0" borderId="11" xfId="1" applyFont="1" applyBorder="1"/>
    <xf numFmtId="0" fontId="40" fillId="0" borderId="10" xfId="0" applyFont="1" applyBorder="1" applyAlignment="1">
      <alignment horizontal="center" vertical="center" wrapText="1"/>
    </xf>
    <xf numFmtId="0" fontId="40" fillId="0" borderId="11" xfId="0" applyFont="1" applyBorder="1" applyAlignment="1">
      <alignment horizontal="center"/>
    </xf>
    <xf numFmtId="0" fontId="40" fillId="10" borderId="11" xfId="0" applyFont="1" applyFill="1" applyBorder="1" applyAlignment="1">
      <alignment horizontal="center" vertical="center"/>
    </xf>
    <xf numFmtId="170" fontId="40" fillId="0" borderId="11" xfId="12" applyNumberFormat="1" applyFont="1" applyBorder="1" applyAlignment="1">
      <alignment horizontal="right" vertical="center"/>
    </xf>
    <xf numFmtId="166" fontId="40" fillId="0" borderId="11" xfId="1" applyNumberFormat="1" applyFont="1" applyBorder="1"/>
    <xf numFmtId="170" fontId="18" fillId="0" borderId="11" xfId="12" applyNumberFormat="1" applyFont="1" applyBorder="1"/>
    <xf numFmtId="0" fontId="40" fillId="0" borderId="11" xfId="0" applyFont="1" applyBorder="1"/>
    <xf numFmtId="0" fontId="40" fillId="0" borderId="6" xfId="0" applyFont="1" applyBorder="1" applyAlignment="1">
      <alignment horizontal="center"/>
    </xf>
    <xf numFmtId="170" fontId="40" fillId="0" borderId="6" xfId="12" applyNumberFormat="1" applyFont="1" applyBorder="1"/>
    <xf numFmtId="9" fontId="40" fillId="0" borderId="6" xfId="1" applyFont="1" applyBorder="1"/>
    <xf numFmtId="166" fontId="40" fillId="0" borderId="6" xfId="1" applyNumberFormat="1" applyFont="1" applyBorder="1"/>
    <xf numFmtId="164" fontId="0" fillId="7" borderId="4" xfId="0" applyNumberFormat="1" applyFill="1" applyBorder="1"/>
    <xf numFmtId="164" fontId="0" fillId="7" borderId="0" xfId="0" applyNumberFormat="1" applyFill="1"/>
    <xf numFmtId="164" fontId="2" fillId="6" borderId="7" xfId="0" applyNumberFormat="1" applyFont="1" applyFill="1" applyBorder="1"/>
    <xf numFmtId="164" fontId="2" fillId="6" borderId="8" xfId="0" applyNumberFormat="1" applyFont="1" applyFill="1" applyBorder="1"/>
    <xf numFmtId="164" fontId="2" fillId="6" borderId="9" xfId="0" applyNumberFormat="1" applyFont="1" applyFill="1" applyBorder="1"/>
    <xf numFmtId="164" fontId="2" fillId="6" borderId="5" xfId="0" applyNumberFormat="1" applyFont="1" applyFill="1" applyBorder="1"/>
    <xf numFmtId="0" fontId="31" fillId="3" borderId="11" xfId="0" applyFont="1" applyFill="1" applyBorder="1" applyAlignment="1">
      <alignment horizontal="center"/>
    </xf>
    <xf numFmtId="178" fontId="0" fillId="2" borderId="0" xfId="0" applyNumberFormat="1" applyFill="1"/>
    <xf numFmtId="166" fontId="0" fillId="6" borderId="0" xfId="1" applyNumberFormat="1" applyFont="1" applyFill="1" applyBorder="1" applyAlignment="1">
      <alignment horizontal="right"/>
    </xf>
    <xf numFmtId="0" fontId="0" fillId="3" borderId="12" xfId="0" applyFill="1" applyBorder="1" applyAlignment="1">
      <alignment horizontal="center"/>
    </xf>
    <xf numFmtId="0" fontId="0" fillId="3" borderId="15" xfId="0" applyFill="1" applyBorder="1" applyAlignment="1">
      <alignment horizontal="center"/>
    </xf>
    <xf numFmtId="0" fontId="36" fillId="2" borderId="0" xfId="0" applyFont="1" applyFill="1"/>
    <xf numFmtId="164" fontId="36" fillId="2" borderId="0" xfId="4" applyNumberFormat="1" applyFont="1" applyFill="1" applyAlignment="1">
      <alignment horizontal="center" vertical="center"/>
    </xf>
    <xf numFmtId="0" fontId="35" fillId="2" borderId="0" xfId="0" applyFont="1" applyFill="1"/>
    <xf numFmtId="175" fontId="36" fillId="2" borderId="0" xfId="4" applyNumberFormat="1" applyFont="1" applyFill="1" applyAlignment="1">
      <alignment horizontal="right" vertical="center"/>
    </xf>
    <xf numFmtId="0" fontId="35" fillId="2" borderId="4" xfId="0" applyFont="1" applyFill="1" applyBorder="1"/>
    <xf numFmtId="0" fontId="26" fillId="0" borderId="0" xfId="0" applyFont="1" applyAlignment="1">
      <alignment horizontal="left" vertical="center"/>
    </xf>
    <xf numFmtId="0" fontId="26" fillId="0" borderId="0" xfId="0" applyFont="1" applyAlignment="1">
      <alignment horizontal="left" vertical="center" wrapText="1"/>
    </xf>
    <xf numFmtId="0" fontId="38" fillId="0" borderId="0" xfId="2" applyFont="1" applyAlignment="1">
      <alignment horizontal="center" vertical="center" wrapText="1"/>
    </xf>
    <xf numFmtId="0" fontId="38" fillId="0" borderId="0" xfId="0" applyFont="1" applyAlignment="1">
      <alignment horizontal="center" vertical="center" readingOrder="1"/>
    </xf>
    <xf numFmtId="167" fontId="5" fillId="7" borderId="1" xfId="3" applyNumberFormat="1" applyFont="1" applyFill="1" applyBorder="1" applyAlignment="1">
      <alignment horizontal="center"/>
    </xf>
    <xf numFmtId="167" fontId="5" fillId="7" borderId="2" xfId="3" applyNumberFormat="1" applyFont="1" applyFill="1" applyBorder="1" applyAlignment="1">
      <alignment horizontal="center"/>
    </xf>
    <xf numFmtId="167" fontId="5" fillId="7" borderId="3" xfId="3" applyNumberFormat="1" applyFont="1" applyFill="1" applyBorder="1" applyAlignment="1">
      <alignment horizontal="center"/>
    </xf>
    <xf numFmtId="0" fontId="38" fillId="0" borderId="0" xfId="3" applyFont="1" applyAlignment="1">
      <alignment horizontal="center" vertical="center" wrapText="1"/>
    </xf>
    <xf numFmtId="0" fontId="5" fillId="0" borderId="8" xfId="3" applyFont="1" applyBorder="1" applyAlignment="1">
      <alignment horizontal="left"/>
    </xf>
    <xf numFmtId="0" fontId="12" fillId="7" borderId="1" xfId="3" applyFont="1" applyFill="1" applyBorder="1" applyAlignment="1">
      <alignment horizontal="center" vertical="center" wrapText="1"/>
    </xf>
    <xf numFmtId="0" fontId="12" fillId="7" borderId="2" xfId="3" applyFont="1" applyFill="1" applyBorder="1" applyAlignment="1">
      <alignment horizontal="center" vertical="center" wrapText="1"/>
    </xf>
    <xf numFmtId="0" fontId="12" fillId="7" borderId="3" xfId="3" applyFont="1" applyFill="1" applyBorder="1" applyAlignment="1">
      <alignment horizontal="center" vertical="center" wrapText="1"/>
    </xf>
    <xf numFmtId="0" fontId="12" fillId="7" borderId="7" xfId="3" applyFont="1" applyFill="1" applyBorder="1" applyAlignment="1">
      <alignment horizontal="center" vertical="center" wrapText="1"/>
    </xf>
    <xf numFmtId="0" fontId="12" fillId="7" borderId="8" xfId="3" applyFont="1" applyFill="1" applyBorder="1" applyAlignment="1">
      <alignment horizontal="center" vertical="center" wrapText="1"/>
    </xf>
    <xf numFmtId="0" fontId="12" fillId="7" borderId="9" xfId="3" applyFont="1" applyFill="1" applyBorder="1" applyAlignment="1">
      <alignment horizontal="center" vertical="center" wrapText="1"/>
    </xf>
    <xf numFmtId="0" fontId="12" fillId="3" borderId="13" xfId="3" applyFont="1" applyFill="1" applyBorder="1" applyAlignment="1">
      <alignment horizontal="center" vertical="center" wrapText="1"/>
    </xf>
    <xf numFmtId="0" fontId="12" fillId="3" borderId="14" xfId="3" applyFont="1" applyFill="1" applyBorder="1" applyAlignment="1">
      <alignment horizontal="center" vertical="center" wrapText="1"/>
    </xf>
    <xf numFmtId="0" fontId="12" fillId="3" borderId="15" xfId="3" applyFont="1" applyFill="1" applyBorder="1" applyAlignment="1">
      <alignment horizontal="center" vertical="center" wrapText="1"/>
    </xf>
    <xf numFmtId="0" fontId="26" fillId="0" borderId="0" xfId="0" applyFont="1" applyAlignment="1">
      <alignment horizontal="left" wrapText="1"/>
    </xf>
    <xf numFmtId="0" fontId="5" fillId="0" borderId="14" xfId="3" applyFont="1" applyBorder="1" applyAlignment="1">
      <alignment horizontal="left"/>
    </xf>
    <xf numFmtId="0" fontId="26" fillId="0" borderId="2" xfId="0" applyFont="1" applyBorder="1" applyAlignment="1">
      <alignment horizontal="left" vertical="center" wrapText="1"/>
    </xf>
    <xf numFmtId="0" fontId="12" fillId="2" borderId="0" xfId="4" applyFont="1" applyFill="1" applyAlignment="1">
      <alignment horizontal="center"/>
    </xf>
    <xf numFmtId="0" fontId="12" fillId="3" borderId="10" xfId="4" applyFont="1" applyFill="1" applyBorder="1" applyAlignment="1">
      <alignment horizontal="center" vertical="center" wrapText="1"/>
    </xf>
    <xf numFmtId="0" fontId="12" fillId="3" borderId="6" xfId="4" applyFont="1" applyFill="1" applyBorder="1" applyAlignment="1">
      <alignment horizontal="center" vertical="center" wrapText="1"/>
    </xf>
    <xf numFmtId="0" fontId="12" fillId="3" borderId="6" xfId="4" applyFont="1" applyFill="1" applyBorder="1" applyAlignment="1">
      <alignment horizontal="center" vertical="center"/>
    </xf>
    <xf numFmtId="0" fontId="26" fillId="0" borderId="0" xfId="0" applyFont="1" applyBorder="1" applyAlignment="1">
      <alignment horizontal="left" vertical="center" wrapText="1"/>
    </xf>
    <xf numFmtId="0" fontId="26" fillId="0" borderId="0" xfId="0" applyFont="1" applyAlignment="1">
      <alignment horizontal="left" vertical="top" wrapText="1"/>
    </xf>
    <xf numFmtId="0" fontId="38" fillId="2" borderId="0" xfId="4" applyFont="1" applyFill="1" applyAlignment="1">
      <alignment horizontal="center" wrapText="1"/>
    </xf>
    <xf numFmtId="0" fontId="38" fillId="2" borderId="0" xfId="4" applyFont="1" applyFill="1" applyAlignment="1">
      <alignment horizontal="center"/>
    </xf>
    <xf numFmtId="0" fontId="4" fillId="2" borderId="0" xfId="4" applyFont="1" applyFill="1" applyAlignment="1">
      <alignment horizontal="center" vertical="center"/>
    </xf>
    <xf numFmtId="0" fontId="38" fillId="2" borderId="0" xfId="4" applyFont="1" applyFill="1" applyAlignment="1">
      <alignment horizontal="center" vertical="center"/>
    </xf>
    <xf numFmtId="0" fontId="38" fillId="0" borderId="0" xfId="0" applyFont="1" applyAlignment="1">
      <alignment horizontal="center" vertical="center" wrapText="1"/>
    </xf>
    <xf numFmtId="0" fontId="0" fillId="2" borderId="4" xfId="0" applyFill="1" applyBorder="1" applyAlignment="1">
      <alignment horizontal="left" vertical="top" wrapText="1"/>
    </xf>
    <xf numFmtId="0" fontId="0" fillId="2" borderId="0" xfId="0" applyFill="1" applyAlignment="1">
      <alignment horizontal="left" vertical="top" wrapText="1"/>
    </xf>
    <xf numFmtId="0" fontId="38" fillId="0" borderId="0" xfId="0" applyFont="1" applyBorder="1" applyAlignment="1">
      <alignment horizontal="center" vertical="center"/>
    </xf>
    <xf numFmtId="0" fontId="38" fillId="2" borderId="0" xfId="0" applyFont="1" applyFill="1" applyBorder="1" applyAlignment="1">
      <alignment horizontal="center"/>
    </xf>
    <xf numFmtId="0" fontId="20" fillId="2" borderId="0" xfId="0" applyFont="1" applyFill="1" applyAlignment="1">
      <alignment horizontal="left" wrapText="1"/>
    </xf>
    <xf numFmtId="0" fontId="38" fillId="0" borderId="0" xfId="0" applyFont="1" applyAlignment="1">
      <alignment horizontal="center" vertical="center"/>
    </xf>
    <xf numFmtId="0" fontId="20" fillId="2" borderId="0" xfId="0" applyFont="1" applyFill="1" applyAlignment="1">
      <alignment horizontal="left" vertical="top" wrapText="1"/>
    </xf>
    <xf numFmtId="0" fontId="36" fillId="0" borderId="0" xfId="0" applyFont="1" applyAlignment="1">
      <alignment horizontal="left" vertical="top" wrapText="1"/>
    </xf>
    <xf numFmtId="0" fontId="38" fillId="2" borderId="8" xfId="0" applyFont="1" applyFill="1" applyBorder="1" applyAlignment="1">
      <alignment horizontal="center"/>
    </xf>
    <xf numFmtId="0" fontId="35" fillId="2" borderId="4" xfId="0" applyFont="1" applyFill="1" applyBorder="1" applyAlignment="1">
      <alignment horizontal="left" vertical="top" wrapText="1"/>
    </xf>
    <xf numFmtId="0" fontId="35" fillId="2" borderId="0" xfId="0" applyFont="1" applyFill="1" applyAlignment="1">
      <alignment horizontal="left" vertical="top" wrapText="1"/>
    </xf>
    <xf numFmtId="0" fontId="38" fillId="2" borderId="8" xfId="0" applyFont="1" applyFill="1" applyBorder="1" applyAlignment="1">
      <alignment horizontal="center" vertical="center"/>
    </xf>
    <xf numFmtId="174" fontId="2" fillId="3" borderId="2" xfId="0" applyNumberFormat="1" applyFont="1" applyFill="1" applyBorder="1" applyAlignment="1">
      <alignment horizontal="center" vertical="center"/>
    </xf>
    <xf numFmtId="174" fontId="2" fillId="3" borderId="3" xfId="0" applyNumberFormat="1" applyFont="1" applyFill="1" applyBorder="1" applyAlignment="1">
      <alignment horizontal="center" vertical="center"/>
    </xf>
    <xf numFmtId="174" fontId="2" fillId="3" borderId="2" xfId="0" applyNumberFormat="1" applyFont="1" applyFill="1" applyBorder="1" applyAlignment="1">
      <alignment horizontal="center" vertical="center" wrapText="1"/>
    </xf>
    <xf numFmtId="0" fontId="2" fillId="7" borderId="1" xfId="0" applyFont="1" applyFill="1" applyBorder="1" applyAlignment="1">
      <alignment horizontal="left" vertical="top" wrapText="1"/>
    </xf>
    <xf numFmtId="0" fontId="2" fillId="7" borderId="2" xfId="0" applyFont="1" applyFill="1" applyBorder="1" applyAlignment="1">
      <alignment horizontal="left" vertical="top" wrapText="1"/>
    </xf>
    <xf numFmtId="0" fontId="2" fillId="7" borderId="3" xfId="0" applyFont="1" applyFill="1" applyBorder="1" applyAlignment="1">
      <alignment horizontal="left" vertical="top" wrapText="1"/>
    </xf>
    <xf numFmtId="0" fontId="2" fillId="7" borderId="4" xfId="0" applyFont="1" applyFill="1" applyBorder="1" applyAlignment="1">
      <alignment horizontal="left" vertical="top" wrapText="1"/>
    </xf>
    <xf numFmtId="0" fontId="2" fillId="7" borderId="5" xfId="0" applyFont="1" applyFill="1" applyBorder="1" applyAlignment="1">
      <alignment horizontal="left" vertical="top" wrapText="1"/>
    </xf>
    <xf numFmtId="0" fontId="30" fillId="2" borderId="0" xfId="0" applyFont="1" applyFill="1" applyAlignment="1">
      <alignment horizontal="center" wrapText="1"/>
    </xf>
    <xf numFmtId="0" fontId="2" fillId="7" borderId="7" xfId="0" applyFont="1" applyFill="1" applyBorder="1" applyAlignment="1">
      <alignment horizontal="left"/>
    </xf>
    <xf numFmtId="0" fontId="2" fillId="7" borderId="8" xfId="0" applyFont="1" applyFill="1" applyBorder="1" applyAlignment="1">
      <alignment horizontal="left"/>
    </xf>
    <xf numFmtId="0" fontId="36" fillId="2" borderId="0" xfId="0" applyFont="1" applyFill="1" applyAlignment="1">
      <alignment horizontal="left" vertical="top" wrapText="1"/>
    </xf>
    <xf numFmtId="0" fontId="5" fillId="2" borderId="8" xfId="3" applyFont="1" applyFill="1" applyBorder="1" applyAlignment="1">
      <alignment horizontal="left"/>
    </xf>
    <xf numFmtId="0" fontId="12" fillId="3" borderId="1" xfId="3" applyFont="1" applyFill="1" applyBorder="1" applyAlignment="1">
      <alignment horizontal="center" vertical="center" wrapText="1"/>
    </xf>
    <xf numFmtId="0" fontId="12" fillId="3" borderId="2" xfId="3" applyFont="1" applyFill="1" applyBorder="1" applyAlignment="1">
      <alignment horizontal="center" vertical="center" wrapText="1"/>
    </xf>
    <xf numFmtId="0" fontId="12" fillId="3" borderId="3" xfId="3" applyFont="1" applyFill="1" applyBorder="1" applyAlignment="1">
      <alignment horizontal="center" vertical="center" wrapText="1"/>
    </xf>
    <xf numFmtId="0" fontId="12" fillId="3" borderId="4" xfId="3" applyFont="1" applyFill="1" applyBorder="1" applyAlignment="1">
      <alignment horizontal="center" vertical="center" wrapText="1"/>
    </xf>
    <xf numFmtId="0" fontId="12" fillId="3" borderId="0" xfId="3" applyFont="1" applyFill="1" applyAlignment="1">
      <alignment horizontal="center" vertical="center" wrapText="1"/>
    </xf>
    <xf numFmtId="0" fontId="12" fillId="3" borderId="5" xfId="3" applyFont="1" applyFill="1" applyBorder="1" applyAlignment="1">
      <alignment horizontal="center" vertical="center" wrapText="1"/>
    </xf>
    <xf numFmtId="0" fontId="12" fillId="3" borderId="7" xfId="3" applyFont="1" applyFill="1" applyBorder="1" applyAlignment="1">
      <alignment horizontal="center" vertical="center" wrapText="1"/>
    </xf>
    <xf numFmtId="0" fontId="12" fillId="3" borderId="8" xfId="3" applyFont="1" applyFill="1" applyBorder="1" applyAlignment="1">
      <alignment horizontal="center" vertical="center" wrapText="1"/>
    </xf>
    <xf numFmtId="0" fontId="12" fillId="3" borderId="9" xfId="3" applyFont="1" applyFill="1" applyBorder="1" applyAlignment="1">
      <alignment horizontal="center" vertical="center" wrapText="1"/>
    </xf>
    <xf numFmtId="0" fontId="12" fillId="7" borderId="13" xfId="3" applyFont="1" applyFill="1" applyBorder="1" applyAlignment="1">
      <alignment horizontal="center" vertical="center" wrapText="1"/>
    </xf>
    <xf numFmtId="0" fontId="12" fillId="7" borderId="15" xfId="3" applyFont="1" applyFill="1" applyBorder="1" applyAlignment="1">
      <alignment horizontal="center" vertical="center" wrapText="1"/>
    </xf>
    <xf numFmtId="167" fontId="5" fillId="3" borderId="1" xfId="3" applyNumberFormat="1" applyFont="1" applyFill="1" applyBorder="1" applyAlignment="1">
      <alignment horizontal="center"/>
    </xf>
    <xf numFmtId="167" fontId="5" fillId="3" borderId="2" xfId="3" applyNumberFormat="1" applyFont="1" applyFill="1" applyBorder="1" applyAlignment="1">
      <alignment horizontal="center"/>
    </xf>
    <xf numFmtId="167" fontId="5" fillId="3" borderId="3" xfId="3" applyNumberFormat="1" applyFont="1" applyFill="1" applyBorder="1" applyAlignment="1">
      <alignment horizontal="center"/>
    </xf>
    <xf numFmtId="3" fontId="12" fillId="2" borderId="13" xfId="3" applyNumberFormat="1" applyFont="1" applyFill="1" applyBorder="1" applyAlignment="1">
      <alignment horizontal="center" vertical="center"/>
    </xf>
    <xf numFmtId="3" fontId="12" fillId="2" borderId="15" xfId="3" applyNumberFormat="1" applyFont="1" applyFill="1" applyBorder="1" applyAlignment="1">
      <alignment horizontal="center" vertical="center"/>
    </xf>
    <xf numFmtId="0" fontId="5" fillId="2" borderId="14" xfId="3" applyFont="1" applyFill="1" applyBorder="1" applyAlignment="1">
      <alignment horizontal="left"/>
    </xf>
    <xf numFmtId="0" fontId="16" fillId="0" borderId="0" xfId="0" applyFont="1" applyAlignment="1">
      <alignment horizontal="center" vertical="center"/>
    </xf>
    <xf numFmtId="0" fontId="16" fillId="0" borderId="0" xfId="0" applyFont="1" applyAlignment="1">
      <alignment horizontal="center" vertical="center" wrapText="1"/>
    </xf>
    <xf numFmtId="0" fontId="0" fillId="3" borderId="1" xfId="5" applyFont="1" applyFill="1" applyBorder="1" applyAlignment="1">
      <alignment horizontal="center" vertical="center"/>
    </xf>
    <xf numFmtId="0" fontId="0" fillId="3" borderId="2" xfId="5" applyFont="1" applyFill="1" applyBorder="1" applyAlignment="1">
      <alignment horizontal="center" vertical="center"/>
    </xf>
    <xf numFmtId="0" fontId="0" fillId="3" borderId="3" xfId="5" applyFont="1" applyFill="1" applyBorder="1" applyAlignment="1">
      <alignment horizontal="center" vertical="center"/>
    </xf>
    <xf numFmtId="0" fontId="20" fillId="2" borderId="0" xfId="0" applyFont="1" applyFill="1" applyAlignment="1">
      <alignment horizontal="center" vertical="center"/>
    </xf>
    <xf numFmtId="0" fontId="38" fillId="0" borderId="8" xfId="0" applyFont="1" applyBorder="1" applyAlignment="1">
      <alignment horizontal="center" vertical="center" wrapText="1"/>
    </xf>
    <xf numFmtId="0" fontId="38" fillId="0" borderId="0" xfId="0" applyFont="1" applyAlignment="1">
      <alignment horizontal="center" wrapText="1"/>
    </xf>
    <xf numFmtId="0" fontId="26" fillId="0" borderId="0" xfId="0" applyFont="1" applyBorder="1" applyAlignment="1">
      <alignment horizontal="left" vertical="center"/>
    </xf>
    <xf numFmtId="16" fontId="40" fillId="0" borderId="10" xfId="0" applyNumberFormat="1" applyFont="1" applyBorder="1" applyAlignment="1">
      <alignment horizontal="center" vertical="center"/>
    </xf>
    <xf numFmtId="16" fontId="40" fillId="0" borderId="6" xfId="0" applyNumberFormat="1" applyFont="1" applyBorder="1" applyAlignment="1">
      <alignment horizontal="center" vertical="center"/>
    </xf>
    <xf numFmtId="0" fontId="40" fillId="0" borderId="13" xfId="0" applyFont="1" applyBorder="1" applyAlignment="1">
      <alignment horizontal="center" vertical="center" wrapText="1"/>
    </xf>
    <xf numFmtId="0" fontId="40" fillId="0" borderId="14" xfId="0" applyFont="1" applyBorder="1" applyAlignment="1">
      <alignment horizontal="center" vertical="center" wrapText="1"/>
    </xf>
    <xf numFmtId="0" fontId="40" fillId="0" borderId="15" xfId="0" applyFont="1" applyBorder="1" applyAlignment="1">
      <alignment horizontal="center" vertical="center" wrapText="1"/>
    </xf>
    <xf numFmtId="0" fontId="40" fillId="0" borderId="12" xfId="0" applyFont="1" applyBorder="1" applyAlignment="1">
      <alignment horizontal="center" vertical="center" wrapText="1"/>
    </xf>
    <xf numFmtId="0" fontId="40" fillId="0" borderId="12" xfId="0" applyFont="1" applyBorder="1" applyAlignment="1">
      <alignment horizontal="center" wrapText="1"/>
    </xf>
    <xf numFmtId="0" fontId="40" fillId="0" borderId="10" xfId="0" applyFont="1" applyBorder="1" applyAlignment="1">
      <alignment horizontal="center" vertical="center" wrapText="1"/>
    </xf>
    <xf numFmtId="0" fontId="40" fillId="0" borderId="6" xfId="0" applyFont="1" applyBorder="1" applyAlignment="1">
      <alignment horizontal="center" vertical="center" wrapText="1"/>
    </xf>
    <xf numFmtId="0" fontId="26" fillId="0" borderId="2" xfId="0" applyFont="1" applyBorder="1" applyAlignment="1">
      <alignment horizontal="left" vertical="center"/>
    </xf>
    <xf numFmtId="0" fontId="38" fillId="2" borderId="0" xfId="0" applyFont="1" applyFill="1" applyAlignment="1">
      <alignment horizontal="center" wrapText="1"/>
    </xf>
    <xf numFmtId="0" fontId="38" fillId="0" borderId="0" xfId="0" applyFont="1" applyFill="1" applyAlignment="1">
      <alignment horizontal="center" vertical="center" wrapText="1"/>
    </xf>
    <xf numFmtId="0" fontId="5" fillId="0" borderId="0" xfId="3" applyFont="1" applyAlignment="1">
      <alignment horizontal="left"/>
    </xf>
    <xf numFmtId="0" fontId="12" fillId="7" borderId="4" xfId="3" applyFont="1" applyFill="1" applyBorder="1" applyAlignment="1">
      <alignment horizontal="center" vertical="center" wrapText="1"/>
    </xf>
    <xf numFmtId="0" fontId="12" fillId="7" borderId="0" xfId="3" applyFont="1" applyFill="1" applyAlignment="1">
      <alignment horizontal="center" vertical="center" wrapText="1"/>
    </xf>
    <xf numFmtId="0" fontId="12" fillId="7" borderId="5" xfId="3" applyFont="1" applyFill="1" applyBorder="1" applyAlignment="1">
      <alignment horizontal="center" vertical="center" wrapText="1"/>
    </xf>
    <xf numFmtId="0" fontId="38" fillId="2" borderId="0" xfId="0" applyFont="1" applyFill="1" applyAlignment="1">
      <alignment horizontal="center" vertical="center" wrapText="1"/>
    </xf>
    <xf numFmtId="0" fontId="0" fillId="3" borderId="12" xfId="5" applyFont="1" applyFill="1" applyBorder="1" applyAlignment="1">
      <alignment horizontal="center" vertical="center"/>
    </xf>
    <xf numFmtId="3" fontId="2" fillId="5" borderId="10" xfId="0" applyNumberFormat="1" applyFont="1" applyFill="1" applyBorder="1" applyAlignment="1">
      <alignment horizontal="center"/>
    </xf>
    <xf numFmtId="3" fontId="2" fillId="5" borderId="11" xfId="0" applyNumberFormat="1" applyFont="1" applyFill="1" applyBorder="1" applyAlignment="1">
      <alignment horizontal="center"/>
    </xf>
    <xf numFmtId="3" fontId="2" fillId="5" borderId="6" xfId="0" applyNumberFormat="1" applyFont="1" applyFill="1" applyBorder="1" applyAlignment="1">
      <alignment horizontal="center"/>
    </xf>
    <xf numFmtId="3" fontId="2" fillId="6" borderId="12" xfId="0" applyNumberFormat="1" applyFont="1" applyFill="1" applyBorder="1" applyAlignment="1">
      <alignment horizontal="center"/>
    </xf>
  </cellXfs>
  <cellStyles count="16">
    <cellStyle name="Accent1" xfId="5" builtinId="29"/>
    <cellStyle name="Lien hypertexte" xfId="15" builtinId="8"/>
    <cellStyle name="Milliers" xfId="12" builtinId="3"/>
    <cellStyle name="Milliers 2" xfId="9" xr:uid="{562A239C-9B7A-4C43-9D65-5922F1F69B46}"/>
    <cellStyle name="Milliers 3" xfId="14" xr:uid="{3533423D-0239-49AF-9694-BD689103D988}"/>
    <cellStyle name="Monétaire 2" xfId="7" xr:uid="{4527F9FE-87C1-41D8-B25C-8B9D683B4842}"/>
    <cellStyle name="Monétaire 2 2" xfId="13" xr:uid="{5DF880CD-2A05-42EA-9B79-4DACCB9B983C}"/>
    <cellStyle name="Normal" xfId="0" builtinId="0"/>
    <cellStyle name="Normal 2" xfId="10" xr:uid="{73C96D6E-4B54-43F8-965F-80547E52A965}"/>
    <cellStyle name="Normal 2 2" xfId="6" xr:uid="{21E73BC4-1917-4094-ACA4-357B31A9B9AB}"/>
    <cellStyle name="Normal_Feuil1" xfId="3" xr:uid="{B2BE7DC1-CE92-4CA6-A191-92B437309E11}"/>
    <cellStyle name="Normal_Série montant global stock" xfId="4" xr:uid="{4AAC1E7B-923C-4DC2-A384-C66633617BDB}"/>
    <cellStyle name="Normal_Texte RM 5 et 6" xfId="2" xr:uid="{A785AE42-3AC5-4A5D-A3BA-F86F50057C36}"/>
    <cellStyle name="Pourcentage" xfId="1" builtinId="5"/>
    <cellStyle name="Pourcentage 2" xfId="8" xr:uid="{3823BB54-C91B-4D48-B8B1-CDBE95661929}"/>
    <cellStyle name="Pourcentage 3" xfId="11" xr:uid="{126AFD76-F864-497F-B6CA-2FC2E829B574}"/>
  </cellStyles>
  <dxfs count="0"/>
  <tableStyles count="0" defaultTableStyle="TableStyleMedium2" defaultPivotStyle="PivotStyleLight16"/>
  <colors>
    <mruColors>
      <color rgb="FF005670"/>
      <color rgb="FFE2EFDA"/>
      <color rgb="FFA9D08E"/>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0968519108521841E-2"/>
          <c:y val="0.1695764904550896"/>
          <c:w val="0.93207579688377107"/>
          <c:h val="0.56130960350542447"/>
        </c:manualLayout>
      </c:layout>
      <c:barChart>
        <c:barDir val="col"/>
        <c:grouping val="clustered"/>
        <c:varyColors val="0"/>
        <c:ser>
          <c:idx val="0"/>
          <c:order val="0"/>
          <c:tx>
            <c:v>Hommes</c:v>
          </c:tx>
          <c:spPr>
            <a:solidFill>
              <a:srgbClr val="095AA6"/>
            </a:solidFill>
            <a:ln>
              <a:noFill/>
            </a:ln>
            <a:effectLst/>
          </c:spPr>
          <c:invertIfNegative val="0"/>
          <c:cat>
            <c:strLit>
              <c:ptCount val="18"/>
              <c:pt idx="0">
                <c:v>Moins de 100 €</c:v>
              </c:pt>
              <c:pt idx="1">
                <c:v>100€ à 199€</c:v>
              </c:pt>
              <c:pt idx="2">
                <c:v>200€ à 299€</c:v>
              </c:pt>
              <c:pt idx="3">
                <c:v>300€ à 399€</c:v>
              </c:pt>
              <c:pt idx="4">
                <c:v>400€ à 499€</c:v>
              </c:pt>
              <c:pt idx="5">
                <c:v>500€ à 599€</c:v>
              </c:pt>
              <c:pt idx="6">
                <c:v>600€ à 699€</c:v>
              </c:pt>
              <c:pt idx="7">
                <c:v>700€ à 799€</c:v>
              </c:pt>
              <c:pt idx="8">
                <c:v>800€ à 899€</c:v>
              </c:pt>
              <c:pt idx="9">
                <c:v>900€ à 999€</c:v>
              </c:pt>
              <c:pt idx="10">
                <c:v>1000€ à 1099€</c:v>
              </c:pt>
              <c:pt idx="11">
                <c:v>1100€ à 1199€</c:v>
              </c:pt>
              <c:pt idx="12">
                <c:v>1200€ à 1299€</c:v>
              </c:pt>
              <c:pt idx="13">
                <c:v>1300€ à 1399€</c:v>
              </c:pt>
              <c:pt idx="14">
                <c:v>1400€ à 1499€</c:v>
              </c:pt>
              <c:pt idx="15">
                <c:v>1500€ à 1599€</c:v>
              </c:pt>
              <c:pt idx="16">
                <c:v>1600€ à 1699€</c:v>
              </c:pt>
              <c:pt idx="17">
                <c:v>1700€ à 1799€</c:v>
              </c:pt>
            </c:strLit>
          </c:cat>
          <c:val>
            <c:numRef>
              <c:f>'Montant global par tranche'!$F$34:$F$51</c:f>
              <c:numCache>
                <c:formatCode>0.00%</c:formatCode>
                <c:ptCount val="18"/>
                <c:pt idx="0">
                  <c:v>0.11596454442484265</c:v>
                </c:pt>
                <c:pt idx="1">
                  <c:v>6.1313783286300563E-2</c:v>
                </c:pt>
                <c:pt idx="2">
                  <c:v>3.7703748215463677E-2</c:v>
                </c:pt>
                <c:pt idx="3">
                  <c:v>3.0738238028260034E-2</c:v>
                </c:pt>
                <c:pt idx="4">
                  <c:v>2.2434127881639201E-2</c:v>
                </c:pt>
                <c:pt idx="5">
                  <c:v>2.2513064003486447E-2</c:v>
                </c:pt>
                <c:pt idx="6">
                  <c:v>3.1755519766493698E-2</c:v>
                </c:pt>
                <c:pt idx="7">
                  <c:v>4.5129166761445245E-2</c:v>
                </c:pt>
                <c:pt idx="8">
                  <c:v>5.0964715402892831E-2</c:v>
                </c:pt>
                <c:pt idx="9">
                  <c:v>6.4178079890887377E-2</c:v>
                </c:pt>
                <c:pt idx="10">
                  <c:v>6.7490986745209106E-2</c:v>
                </c:pt>
                <c:pt idx="11">
                  <c:v>7.9178353305126223E-2</c:v>
                </c:pt>
                <c:pt idx="12">
                  <c:v>9.5077956199189573E-2</c:v>
                </c:pt>
                <c:pt idx="13">
                  <c:v>9.6011180006143157E-2</c:v>
                </c:pt>
                <c:pt idx="14">
                  <c:v>7.3772434090221273E-2</c:v>
                </c:pt>
                <c:pt idx="15">
                  <c:v>5.0604832969509114E-2</c:v>
                </c:pt>
                <c:pt idx="16">
                  <c:v>2.884738649881995E-2</c:v>
                </c:pt>
                <c:pt idx="17">
                  <c:v>1.3619644489181609E-2</c:v>
                </c:pt>
              </c:numCache>
            </c:numRef>
          </c:val>
          <c:extLst>
            <c:ext xmlns:c16="http://schemas.microsoft.com/office/drawing/2014/chart" uri="{C3380CC4-5D6E-409C-BE32-E72D297353CC}">
              <c16:uniqueId val="{00000000-5077-4D5E-8DDC-286C5DD65D4E}"/>
            </c:ext>
          </c:extLst>
        </c:ser>
        <c:ser>
          <c:idx val="1"/>
          <c:order val="1"/>
          <c:tx>
            <c:v>Femmes</c:v>
          </c:tx>
          <c:spPr>
            <a:solidFill>
              <a:srgbClr val="991E66"/>
            </a:solidFill>
            <a:ln>
              <a:noFill/>
            </a:ln>
            <a:effectLst/>
          </c:spPr>
          <c:invertIfNegative val="0"/>
          <c:cat>
            <c:strLit>
              <c:ptCount val="18"/>
              <c:pt idx="0">
                <c:v>Moins de 100 €</c:v>
              </c:pt>
              <c:pt idx="1">
                <c:v>100€ à 199€</c:v>
              </c:pt>
              <c:pt idx="2">
                <c:v>200€ à 299€</c:v>
              </c:pt>
              <c:pt idx="3">
                <c:v>300€ à 399€</c:v>
              </c:pt>
              <c:pt idx="4">
                <c:v>400€ à 499€</c:v>
              </c:pt>
              <c:pt idx="5">
                <c:v>500€ à 599€</c:v>
              </c:pt>
              <c:pt idx="6">
                <c:v>600€ à 699€</c:v>
              </c:pt>
              <c:pt idx="7">
                <c:v>700€ à 799€</c:v>
              </c:pt>
              <c:pt idx="8">
                <c:v>800€ à 899€</c:v>
              </c:pt>
              <c:pt idx="9">
                <c:v>900€ à 999€</c:v>
              </c:pt>
              <c:pt idx="10">
                <c:v>1000€ à 1099€</c:v>
              </c:pt>
              <c:pt idx="11">
                <c:v>1100€ à 1199€</c:v>
              </c:pt>
              <c:pt idx="12">
                <c:v>1200€ à 1299€</c:v>
              </c:pt>
              <c:pt idx="13">
                <c:v>1300€ à 1399€</c:v>
              </c:pt>
              <c:pt idx="14">
                <c:v>1400€ à 1499€</c:v>
              </c:pt>
              <c:pt idx="15">
                <c:v>1500€ à 1599€</c:v>
              </c:pt>
              <c:pt idx="16">
                <c:v>1600€ à 1699€</c:v>
              </c:pt>
              <c:pt idx="17">
                <c:v>1700€ à 1799€</c:v>
              </c:pt>
            </c:strLit>
          </c:cat>
          <c:val>
            <c:numRef>
              <c:f>'Montant global par tranche'!$I$34:$I$51</c:f>
              <c:numCache>
                <c:formatCode>0.00%</c:formatCode>
                <c:ptCount val="18"/>
                <c:pt idx="0">
                  <c:v>8.700646732831667E-2</c:v>
                </c:pt>
                <c:pt idx="1">
                  <c:v>7.9180781301198488E-2</c:v>
                </c:pt>
                <c:pt idx="2">
                  <c:v>7.2327287046367969E-2</c:v>
                </c:pt>
                <c:pt idx="3">
                  <c:v>7.2089975712445242E-2</c:v>
                </c:pt>
                <c:pt idx="4">
                  <c:v>5.1384918508048848E-2</c:v>
                </c:pt>
                <c:pt idx="5">
                  <c:v>4.9216777483291903E-2</c:v>
                </c:pt>
                <c:pt idx="6">
                  <c:v>6.2206600679214526E-2</c:v>
                </c:pt>
                <c:pt idx="7">
                  <c:v>0.10108476009441092</c:v>
                </c:pt>
                <c:pt idx="8">
                  <c:v>7.3739503491425162E-2</c:v>
                </c:pt>
                <c:pt idx="9">
                  <c:v>7.2807735493453013E-2</c:v>
                </c:pt>
                <c:pt idx="10">
                  <c:v>5.7563454625264479E-2</c:v>
                </c:pt>
                <c:pt idx="11">
                  <c:v>5.3261532783918757E-2</c:v>
                </c:pt>
                <c:pt idx="12">
                  <c:v>5.2574685300916954E-2</c:v>
                </c:pt>
                <c:pt idx="13">
                  <c:v>4.5834139827262081E-2</c:v>
                </c:pt>
                <c:pt idx="14">
                  <c:v>3.2007544503008717E-2</c:v>
                </c:pt>
                <c:pt idx="15">
                  <c:v>1.9046136842560814E-2</c:v>
                </c:pt>
                <c:pt idx="16">
                  <c:v>9.3729654357706648E-3</c:v>
                </c:pt>
                <c:pt idx="17">
                  <c:v>4.201337979372461E-3</c:v>
                </c:pt>
              </c:numCache>
            </c:numRef>
          </c:val>
          <c:extLst>
            <c:ext xmlns:c16="http://schemas.microsoft.com/office/drawing/2014/chart" uri="{C3380CC4-5D6E-409C-BE32-E72D297353CC}">
              <c16:uniqueId val="{00000001-5077-4D5E-8DDC-286C5DD65D4E}"/>
            </c:ext>
          </c:extLst>
        </c:ser>
        <c:dLbls>
          <c:showLegendKey val="0"/>
          <c:showVal val="0"/>
          <c:showCatName val="0"/>
          <c:showSerName val="0"/>
          <c:showPercent val="0"/>
          <c:showBubbleSize val="0"/>
        </c:dLbls>
        <c:gapWidth val="50"/>
        <c:axId val="590402496"/>
        <c:axId val="1"/>
      </c:barChart>
      <c:lineChart>
        <c:grouping val="standard"/>
        <c:varyColors val="0"/>
        <c:ser>
          <c:idx val="2"/>
          <c:order val="2"/>
          <c:tx>
            <c:v>Hommes et Femmes</c:v>
          </c:tx>
          <c:spPr>
            <a:ln w="28575" cap="rnd">
              <a:solidFill>
                <a:schemeClr val="accent3"/>
              </a:solidFill>
              <a:prstDash val="sysDash"/>
              <a:round/>
            </a:ln>
            <a:effectLst/>
          </c:spPr>
          <c:marker>
            <c:symbol val="none"/>
          </c:marker>
          <c:val>
            <c:numRef>
              <c:f>'Montant global par tranche'!$L$34:$L$51</c:f>
              <c:numCache>
                <c:formatCode>0.00%</c:formatCode>
                <c:ptCount val="18"/>
                <c:pt idx="0">
                  <c:v>9.9780047685018664E-2</c:v>
                </c:pt>
                <c:pt idx="1">
                  <c:v>7.129954201463988E-2</c:v>
                </c:pt>
                <c:pt idx="2">
                  <c:v>5.7054637760445406E-2</c:v>
                </c:pt>
                <c:pt idx="3">
                  <c:v>5.3849477821735166E-2</c:v>
                </c:pt>
                <c:pt idx="4">
                  <c:v>3.8614552256732278E-2</c:v>
                </c:pt>
                <c:pt idx="5">
                  <c:v>3.7437610350762845E-2</c:v>
                </c:pt>
                <c:pt idx="6">
                  <c:v>4.8774447442985397E-2</c:v>
                </c:pt>
                <c:pt idx="7">
                  <c:v>7.640241445857715E-2</c:v>
                </c:pt>
                <c:pt idx="8">
                  <c:v>6.3693408759857933E-2</c:v>
                </c:pt>
                <c:pt idx="9">
                  <c:v>6.9001142986547234E-2</c:v>
                </c:pt>
                <c:pt idx="10">
                  <c:v>6.1942548197505366E-2</c:v>
                </c:pt>
                <c:pt idx="11">
                  <c:v>6.4693596743634577E-2</c:v>
                </c:pt>
                <c:pt idx="12">
                  <c:v>7.1323131353879896E-2</c:v>
                </c:pt>
                <c:pt idx="13">
                  <c:v>6.7967531234776987E-2</c:v>
                </c:pt>
                <c:pt idx="14">
                  <c:v>5.0430286159948608E-2</c:v>
                </c:pt>
                <c:pt idx="15">
                  <c:v>3.2966865749615049E-2</c:v>
                </c:pt>
                <c:pt idx="16">
                  <c:v>1.7963248606850172E-2</c:v>
                </c:pt>
                <c:pt idx="17">
                  <c:v>8.3558091007139203E-3</c:v>
                </c:pt>
              </c:numCache>
            </c:numRef>
          </c:val>
          <c:smooth val="0"/>
          <c:extLst>
            <c:ext xmlns:c16="http://schemas.microsoft.com/office/drawing/2014/chart" uri="{C3380CC4-5D6E-409C-BE32-E72D297353CC}">
              <c16:uniqueId val="{00000002-5077-4D5E-8DDC-286C5DD65D4E}"/>
            </c:ext>
          </c:extLst>
        </c:ser>
        <c:dLbls>
          <c:showLegendKey val="0"/>
          <c:showVal val="0"/>
          <c:showCatName val="0"/>
          <c:showSerName val="0"/>
          <c:showPercent val="0"/>
          <c:showBubbleSize val="0"/>
        </c:dLbls>
        <c:marker val="1"/>
        <c:smooth val="0"/>
        <c:axId val="590402496"/>
        <c:axId val="1"/>
      </c:lineChart>
      <c:catAx>
        <c:axId val="59040249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30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
        <c:crosses val="autoZero"/>
        <c:auto val="0"/>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904024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31893631665631E-2"/>
          <c:y val="4.1104696818472189E-2"/>
          <c:w val="0.84962151663391128"/>
          <c:h val="0.72808555279141751"/>
        </c:manualLayout>
      </c:layout>
      <c:lineChart>
        <c:grouping val="standard"/>
        <c:varyColors val="0"/>
        <c:ser>
          <c:idx val="0"/>
          <c:order val="0"/>
          <c:tx>
            <c:v>Hommes</c:v>
          </c:tx>
          <c:spPr>
            <a:ln w="28575" cap="rnd">
              <a:solidFill>
                <a:srgbClr val="095AA6"/>
              </a:solidFill>
              <a:round/>
            </a:ln>
            <a:effectLst/>
          </c:spPr>
          <c:marker>
            <c:symbol val="none"/>
          </c:marker>
          <c:dLbls>
            <c:dLbl>
              <c:idx val="0"/>
              <c:layout>
                <c:manualLayout>
                  <c:x val="-3.2529773524716227E-2"/>
                  <c:y val="-8.220939363694437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DDE-4711-88DF-15FD5ADBF210}"/>
                </c:ext>
              </c:extLst>
            </c:dLbl>
            <c:dLbl>
              <c:idx val="22"/>
              <c:layout>
                <c:manualLayout>
                  <c:x val="-2.3723231456963402E-2"/>
                  <c:y val="-6.16570452277082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DDE-4711-88DF-15FD5ADBF21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'Mt global_évolution'!$A$15:$A$37</c:f>
              <c:strCache>
                <c:ptCount val="2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9">
                  <c:v>2019*</c:v>
                </c:pt>
                <c:pt idx="20">
                  <c:v>2020</c:v>
                </c:pt>
                <c:pt idx="21">
                  <c:v>2021</c:v>
                </c:pt>
                <c:pt idx="22">
                  <c:v>2022</c:v>
                </c:pt>
              </c:strCache>
            </c:strRef>
          </c:cat>
          <c:val>
            <c:numRef>
              <c:f>'Mt global_évolution'!$B$15:$B$37</c:f>
              <c:numCache>
                <c:formatCode>#\ ##0\ "€"</c:formatCode>
                <c:ptCount val="23"/>
                <c:pt idx="0">
                  <c:v>584.59</c:v>
                </c:pt>
                <c:pt idx="1">
                  <c:v>594.92999999999995</c:v>
                </c:pt>
                <c:pt idx="2">
                  <c:v>609.96</c:v>
                </c:pt>
                <c:pt idx="3">
                  <c:v>625.13</c:v>
                </c:pt>
                <c:pt idx="4">
                  <c:v>639.32000000000005</c:v>
                </c:pt>
                <c:pt idx="5">
                  <c:v>654.64</c:v>
                </c:pt>
                <c:pt idx="6">
                  <c:v>671.1</c:v>
                </c:pt>
                <c:pt idx="7">
                  <c:v>680.74</c:v>
                </c:pt>
                <c:pt idx="8">
                  <c:v>690.12</c:v>
                </c:pt>
                <c:pt idx="9">
                  <c:v>706.35</c:v>
                </c:pt>
                <c:pt idx="10">
                  <c:v>724.54</c:v>
                </c:pt>
                <c:pt idx="11">
                  <c:v>736.73</c:v>
                </c:pt>
                <c:pt idx="12">
                  <c:v>741.23</c:v>
                </c:pt>
                <c:pt idx="13">
                  <c:v>746.05</c:v>
                </c:pt>
                <c:pt idx="14">
                  <c:v>749.74</c:v>
                </c:pt>
                <c:pt idx="15">
                  <c:v>762.79</c:v>
                </c:pt>
                <c:pt idx="16">
                  <c:v>769.12</c:v>
                </c:pt>
                <c:pt idx="17">
                  <c:v>777.4</c:v>
                </c:pt>
                <c:pt idx="19">
                  <c:v>832.3</c:v>
                </c:pt>
                <c:pt idx="20">
                  <c:v>847.96</c:v>
                </c:pt>
                <c:pt idx="21">
                  <c:v>857.69988771264798</c:v>
                </c:pt>
                <c:pt idx="22">
                  <c:v>908</c:v>
                </c:pt>
              </c:numCache>
            </c:numRef>
          </c:val>
          <c:smooth val="0"/>
          <c:extLst>
            <c:ext xmlns:c16="http://schemas.microsoft.com/office/drawing/2014/chart" uri="{C3380CC4-5D6E-409C-BE32-E72D297353CC}">
              <c16:uniqueId val="{00000000-CFD9-4C8A-8ED0-127FB11A8FDF}"/>
            </c:ext>
          </c:extLst>
        </c:ser>
        <c:ser>
          <c:idx val="1"/>
          <c:order val="1"/>
          <c:tx>
            <c:v>Femmes</c:v>
          </c:tx>
          <c:spPr>
            <a:ln w="28575" cap="rnd">
              <a:solidFill>
                <a:srgbClr val="ED7D31"/>
              </a:solidFill>
              <a:round/>
            </a:ln>
            <a:effectLst/>
          </c:spPr>
          <c:marker>
            <c:symbol val="none"/>
          </c:marker>
          <c:dLbls>
            <c:dLbl>
              <c:idx val="0"/>
              <c:layout>
                <c:manualLayout>
                  <c:x val="-9.2942210070617991E-3"/>
                  <c:y val="6.018518518518518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BDDE-4711-88DF-15FD5ADBF210}"/>
                </c:ext>
              </c:extLst>
            </c:dLbl>
            <c:dLbl>
              <c:idx val="22"/>
              <c:layout>
                <c:manualLayout>
                  <c:x val="-9.2942210070617783E-3"/>
                  <c:y val="7.707130653463535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DDE-4711-88DF-15FD5ADBF210}"/>
                </c:ext>
              </c:extLst>
            </c:dLbl>
            <c:numFmt formatCode="#,##0\ &quot;€&quot;"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'Mt global_évolution'!$A$15:$A$37</c:f>
              <c:strCache>
                <c:ptCount val="2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9">
                  <c:v>2019*</c:v>
                </c:pt>
                <c:pt idx="20">
                  <c:v>2020</c:v>
                </c:pt>
                <c:pt idx="21">
                  <c:v>2021</c:v>
                </c:pt>
                <c:pt idx="22">
                  <c:v>2022</c:v>
                </c:pt>
              </c:strCache>
            </c:strRef>
          </c:cat>
          <c:val>
            <c:numRef>
              <c:f>'Mt global_évolution'!$C$15:$C$37</c:f>
              <c:numCache>
                <c:formatCode>#\ ##0\ "€"</c:formatCode>
                <c:ptCount val="23"/>
                <c:pt idx="0">
                  <c:v>444.97</c:v>
                </c:pt>
                <c:pt idx="1">
                  <c:v>453.85</c:v>
                </c:pt>
                <c:pt idx="2">
                  <c:v>464.92</c:v>
                </c:pt>
                <c:pt idx="3">
                  <c:v>477.36</c:v>
                </c:pt>
                <c:pt idx="4">
                  <c:v>490.43</c:v>
                </c:pt>
                <c:pt idx="5">
                  <c:v>504.62</c:v>
                </c:pt>
                <c:pt idx="6">
                  <c:v>519.85</c:v>
                </c:pt>
                <c:pt idx="7">
                  <c:v>530.82000000000005</c:v>
                </c:pt>
                <c:pt idx="8">
                  <c:v>541.78</c:v>
                </c:pt>
                <c:pt idx="9">
                  <c:v>557.45000000000005</c:v>
                </c:pt>
                <c:pt idx="10">
                  <c:v>573.27</c:v>
                </c:pt>
                <c:pt idx="11">
                  <c:v>585.27</c:v>
                </c:pt>
                <c:pt idx="12">
                  <c:v>590.73</c:v>
                </c:pt>
                <c:pt idx="13">
                  <c:v>596.27</c:v>
                </c:pt>
                <c:pt idx="14">
                  <c:v>601.66</c:v>
                </c:pt>
                <c:pt idx="15">
                  <c:v>613.69000000000005</c:v>
                </c:pt>
                <c:pt idx="16">
                  <c:v>619.92999999999995</c:v>
                </c:pt>
                <c:pt idx="17">
                  <c:v>627.95000000000005</c:v>
                </c:pt>
                <c:pt idx="19">
                  <c:v>649.16999999999996</c:v>
                </c:pt>
                <c:pt idx="20">
                  <c:v>664.32</c:v>
                </c:pt>
                <c:pt idx="21">
                  <c:v>673.87677113500695</c:v>
                </c:pt>
                <c:pt idx="22">
                  <c:v>715</c:v>
                </c:pt>
              </c:numCache>
            </c:numRef>
          </c:val>
          <c:smooth val="0"/>
          <c:extLst>
            <c:ext xmlns:c16="http://schemas.microsoft.com/office/drawing/2014/chart" uri="{C3380CC4-5D6E-409C-BE32-E72D297353CC}">
              <c16:uniqueId val="{00000001-CFD9-4C8A-8ED0-127FB11A8FDF}"/>
            </c:ext>
          </c:extLst>
        </c:ser>
        <c:ser>
          <c:idx val="2"/>
          <c:order val="2"/>
          <c:tx>
            <c:v>Ensemble</c:v>
          </c:tx>
          <c:spPr>
            <a:ln w="28575" cap="rnd">
              <a:solidFill>
                <a:srgbClr val="085670"/>
              </a:solidFill>
              <a:round/>
            </a:ln>
            <a:effectLst/>
          </c:spPr>
          <c:marker>
            <c:symbol val="none"/>
          </c:marker>
          <c:dLbls>
            <c:dLbl>
              <c:idx val="0"/>
              <c:layout>
                <c:manualLayout>
                  <c:x val="-6.5059547049432453E-2"/>
                  <c:y val="-2.777777777777773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DDE-4711-88DF-15FD5ADBF210}"/>
                </c:ext>
              </c:extLst>
            </c:dLbl>
            <c:dLbl>
              <c:idx val="22"/>
              <c:layout>
                <c:manualLayout>
                  <c:x val="0"/>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DDE-4711-88DF-15FD5ADBF21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'Mt global_évolution'!$A$15:$A$37</c:f>
              <c:strCache>
                <c:ptCount val="2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c:v>
                </c:pt>
                <c:pt idx="19">
                  <c:v>2019*</c:v>
                </c:pt>
                <c:pt idx="20">
                  <c:v>2020</c:v>
                </c:pt>
                <c:pt idx="21">
                  <c:v>2021</c:v>
                </c:pt>
                <c:pt idx="22">
                  <c:v>2022</c:v>
                </c:pt>
              </c:strCache>
            </c:strRef>
          </c:cat>
          <c:val>
            <c:numRef>
              <c:f>'Mt global_évolution'!$D$15:$D$37</c:f>
              <c:numCache>
                <c:formatCode>#\ ##0\ "€"</c:formatCode>
                <c:ptCount val="23"/>
                <c:pt idx="0">
                  <c:v>507.22</c:v>
                </c:pt>
                <c:pt idx="1">
                  <c:v>516.73</c:v>
                </c:pt>
                <c:pt idx="2">
                  <c:v>530.12</c:v>
                </c:pt>
                <c:pt idx="3">
                  <c:v>544.00470668387004</c:v>
                </c:pt>
                <c:pt idx="4">
                  <c:v>557.79</c:v>
                </c:pt>
                <c:pt idx="5">
                  <c:v>572.62</c:v>
                </c:pt>
                <c:pt idx="6">
                  <c:v>588.54</c:v>
                </c:pt>
                <c:pt idx="7">
                  <c:v>598.63</c:v>
                </c:pt>
                <c:pt idx="8">
                  <c:v>608.71</c:v>
                </c:pt>
                <c:pt idx="9">
                  <c:v>624.36</c:v>
                </c:pt>
                <c:pt idx="10">
                  <c:v>641.04</c:v>
                </c:pt>
                <c:pt idx="11">
                  <c:v>653.04</c:v>
                </c:pt>
                <c:pt idx="12">
                  <c:v>658</c:v>
                </c:pt>
                <c:pt idx="13">
                  <c:v>663.13</c:v>
                </c:pt>
                <c:pt idx="14">
                  <c:v>667.71</c:v>
                </c:pt>
                <c:pt idx="15">
                  <c:v>680.12</c:v>
                </c:pt>
                <c:pt idx="16">
                  <c:v>686.16</c:v>
                </c:pt>
                <c:pt idx="17">
                  <c:v>694.05</c:v>
                </c:pt>
                <c:pt idx="19">
                  <c:v>730.5</c:v>
                </c:pt>
                <c:pt idx="20">
                  <c:v>745.73</c:v>
                </c:pt>
                <c:pt idx="21">
                  <c:v>755.11717016790499</c:v>
                </c:pt>
                <c:pt idx="22">
                  <c:v>800</c:v>
                </c:pt>
              </c:numCache>
            </c:numRef>
          </c:val>
          <c:smooth val="0"/>
          <c:extLst>
            <c:ext xmlns:c16="http://schemas.microsoft.com/office/drawing/2014/chart" uri="{C3380CC4-5D6E-409C-BE32-E72D297353CC}">
              <c16:uniqueId val="{00000002-CFD9-4C8A-8ED0-127FB11A8FDF}"/>
            </c:ext>
          </c:extLst>
        </c:ser>
        <c:dLbls>
          <c:showLegendKey val="0"/>
          <c:showVal val="0"/>
          <c:showCatName val="0"/>
          <c:showSerName val="0"/>
          <c:showPercent val="0"/>
          <c:showBubbleSize val="0"/>
        </c:dLbls>
        <c:smooth val="0"/>
        <c:axId val="356365168"/>
        <c:axId val="356356312"/>
      </c:lineChart>
      <c:catAx>
        <c:axId val="356365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56356312"/>
        <c:crosses val="autoZero"/>
        <c:auto val="1"/>
        <c:lblAlgn val="ctr"/>
        <c:lblOffset val="100"/>
        <c:noMultiLvlLbl val="0"/>
      </c:catAx>
      <c:valAx>
        <c:axId val="356356312"/>
        <c:scaling>
          <c:orientation val="minMax"/>
        </c:scaling>
        <c:delete val="0"/>
        <c:axPos val="l"/>
        <c:majorGridlines>
          <c:spPr>
            <a:ln w="9525" cap="flat" cmpd="sng" algn="ctr">
              <a:solidFill>
                <a:schemeClr val="tx1">
                  <a:lumMod val="15000"/>
                  <a:lumOff val="85000"/>
                </a:schemeClr>
              </a:solidFill>
              <a:round/>
            </a:ln>
            <a:effectLst/>
          </c:spPr>
        </c:majorGridlines>
        <c:numFmt formatCode="#\ ##0\ &quot;€&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563651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53243438618838"/>
          <c:y val="4.793028322440087E-2"/>
          <c:w val="0.82139598562802307"/>
          <c:h val="0.67826257011991153"/>
        </c:manualLayout>
      </c:layout>
      <c:lineChart>
        <c:grouping val="standard"/>
        <c:varyColors val="0"/>
        <c:ser>
          <c:idx val="0"/>
          <c:order val="0"/>
          <c:tx>
            <c:strRef>
              <c:f>'Mt global_carrière complète'!$B$5</c:f>
              <c:strCache>
                <c:ptCount val="1"/>
                <c:pt idx="0">
                  <c:v>Hommes </c:v>
                </c:pt>
              </c:strCache>
            </c:strRef>
          </c:tx>
          <c:spPr>
            <a:ln w="28575" cap="rnd">
              <a:solidFill>
                <a:schemeClr val="accent1"/>
              </a:solidFill>
              <a:round/>
            </a:ln>
            <a:effectLst/>
          </c:spPr>
          <c:marker>
            <c:symbol val="none"/>
          </c:marker>
          <c:dLbls>
            <c:dLbl>
              <c:idx val="0"/>
              <c:layout>
                <c:manualLayout>
                  <c:x val="-5.8025853586925448E-2"/>
                  <c:y val="-7.792207792207796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58-45C2-905A-E959863E8746}"/>
                </c:ext>
              </c:extLst>
            </c:dLbl>
            <c:dLbl>
              <c:idx val="18"/>
              <c:layout>
                <c:manualLayout>
                  <c:x val="-5.0457263988630825E-2"/>
                  <c:y val="-6.060606060606060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E58-45C2-905A-E959863E874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'Mt global_carrière complète'!$P$6:$P$24</c:f>
              <c:strCach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2019(2)</c:v>
                </c:pt>
                <c:pt idx="17">
                  <c:v>2021(3)</c:v>
                </c:pt>
                <c:pt idx="18">
                  <c:v>2022</c:v>
                </c:pt>
              </c:strCache>
            </c:strRef>
          </c:cat>
          <c:val>
            <c:numRef>
              <c:f>'Mt global_carrière complète'!$Q$6:$Q$24</c:f>
              <c:numCache>
                <c:formatCode>_-* #\ ##0\ [$€-40C]_-;\-* #\ ##0\ [$€-40C]_-;_-* "-"??\ [$€-40C]_-;_-@_-</c:formatCode>
                <c:ptCount val="19"/>
                <c:pt idx="0">
                  <c:v>941</c:v>
                </c:pt>
                <c:pt idx="1">
                  <c:v>963</c:v>
                </c:pt>
                <c:pt idx="2">
                  <c:v>982.31</c:v>
                </c:pt>
                <c:pt idx="3">
                  <c:v>1002.96</c:v>
                </c:pt>
                <c:pt idx="4">
                  <c:v>1025.3</c:v>
                </c:pt>
                <c:pt idx="5">
                  <c:v>1039.28</c:v>
                </c:pt>
                <c:pt idx="6">
                  <c:v>1052.58</c:v>
                </c:pt>
                <c:pt idx="7">
                  <c:v>1078.43</c:v>
                </c:pt>
                <c:pt idx="8">
                  <c:v>1105.6400000000001</c:v>
                </c:pt>
                <c:pt idx="9">
                  <c:v>1125.4100000000001</c:v>
                </c:pt>
                <c:pt idx="10">
                  <c:v>1131.19</c:v>
                </c:pt>
                <c:pt idx="11">
                  <c:v>1138.3599999999999</c:v>
                </c:pt>
                <c:pt idx="12">
                  <c:v>1144.27</c:v>
                </c:pt>
                <c:pt idx="13">
                  <c:v>1159.27</c:v>
                </c:pt>
                <c:pt idx="14">
                  <c:v>1165</c:v>
                </c:pt>
                <c:pt idx="15">
                  <c:v>1175</c:v>
                </c:pt>
                <c:pt idx="17">
                  <c:v>1207</c:v>
                </c:pt>
                <c:pt idx="18">
                  <c:v>1277</c:v>
                </c:pt>
              </c:numCache>
            </c:numRef>
          </c:val>
          <c:smooth val="0"/>
          <c:extLst>
            <c:ext xmlns:c16="http://schemas.microsoft.com/office/drawing/2014/chart" uri="{C3380CC4-5D6E-409C-BE32-E72D297353CC}">
              <c16:uniqueId val="{00000000-2F75-47E6-B1A3-771560C88594}"/>
            </c:ext>
          </c:extLst>
        </c:ser>
        <c:ser>
          <c:idx val="1"/>
          <c:order val="1"/>
          <c:tx>
            <c:strRef>
              <c:f>'Mt global_carrière complète'!$C$5</c:f>
              <c:strCache>
                <c:ptCount val="1"/>
                <c:pt idx="0">
                  <c:v>Femmes</c:v>
                </c:pt>
              </c:strCache>
            </c:strRef>
          </c:tx>
          <c:spPr>
            <a:ln w="28575" cap="rnd">
              <a:solidFill>
                <a:schemeClr val="accent2"/>
              </a:solidFill>
              <a:round/>
            </a:ln>
            <a:effectLst/>
          </c:spPr>
          <c:marker>
            <c:symbol val="none"/>
          </c:marker>
          <c:dLbls>
            <c:dLbl>
              <c:idx val="0"/>
              <c:layout>
                <c:manualLayout>
                  <c:x val="-2.2705768794883872E-2"/>
                  <c:y val="7.359307359307351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E58-45C2-905A-E959863E8746}"/>
                </c:ext>
              </c:extLst>
            </c:dLbl>
            <c:dLbl>
              <c:idx val="18"/>
              <c:layout>
                <c:manualLayout>
                  <c:x val="-4.0365811190904662E-2"/>
                  <c:y val="8.225108225108225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0E58-45C2-905A-E959863E874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'Mt global_carrière complète'!$P$6:$P$24</c:f>
              <c:strCach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2019(2)</c:v>
                </c:pt>
                <c:pt idx="17">
                  <c:v>2021(3)</c:v>
                </c:pt>
                <c:pt idx="18">
                  <c:v>2022</c:v>
                </c:pt>
              </c:strCache>
            </c:strRef>
          </c:cat>
          <c:val>
            <c:numRef>
              <c:f>'Mt global_carrière complète'!$R$6:$R$24</c:f>
              <c:numCache>
                <c:formatCode>_-* #\ ##0\ [$€-40C]_-;\-* #\ ##0\ [$€-40C]_-;_-* "-"??\ [$€-40C]_-;_-@_-</c:formatCode>
                <c:ptCount val="19"/>
                <c:pt idx="0">
                  <c:v>809</c:v>
                </c:pt>
                <c:pt idx="1">
                  <c:v>828</c:v>
                </c:pt>
                <c:pt idx="2">
                  <c:v>846.32</c:v>
                </c:pt>
                <c:pt idx="3">
                  <c:v>865.18</c:v>
                </c:pt>
                <c:pt idx="4">
                  <c:v>885.68</c:v>
                </c:pt>
                <c:pt idx="5">
                  <c:v>898.12</c:v>
                </c:pt>
                <c:pt idx="6">
                  <c:v>909.85</c:v>
                </c:pt>
                <c:pt idx="7">
                  <c:v>933.18</c:v>
                </c:pt>
                <c:pt idx="8">
                  <c:v>957.21</c:v>
                </c:pt>
                <c:pt idx="9">
                  <c:v>974.58</c:v>
                </c:pt>
                <c:pt idx="10">
                  <c:v>979.88</c:v>
                </c:pt>
                <c:pt idx="11">
                  <c:v>986.99</c:v>
                </c:pt>
                <c:pt idx="12">
                  <c:v>992</c:v>
                </c:pt>
                <c:pt idx="13">
                  <c:v>1003.6</c:v>
                </c:pt>
                <c:pt idx="14">
                  <c:v>1008</c:v>
                </c:pt>
                <c:pt idx="15">
                  <c:v>1016</c:v>
                </c:pt>
                <c:pt idx="17">
                  <c:v>1047</c:v>
                </c:pt>
                <c:pt idx="18">
                  <c:v>1107</c:v>
                </c:pt>
              </c:numCache>
            </c:numRef>
          </c:val>
          <c:smooth val="0"/>
          <c:extLst>
            <c:ext xmlns:c16="http://schemas.microsoft.com/office/drawing/2014/chart" uri="{C3380CC4-5D6E-409C-BE32-E72D297353CC}">
              <c16:uniqueId val="{00000001-2F75-47E6-B1A3-771560C88594}"/>
            </c:ext>
          </c:extLst>
        </c:ser>
        <c:ser>
          <c:idx val="2"/>
          <c:order val="2"/>
          <c:tx>
            <c:strRef>
              <c:f>'Mt global_carrière complète'!$D$5</c:f>
              <c:strCache>
                <c:ptCount val="1"/>
                <c:pt idx="0">
                  <c:v>Ensemble</c:v>
                </c:pt>
              </c:strCache>
            </c:strRef>
          </c:tx>
          <c:spPr>
            <a:ln w="28575" cap="rnd">
              <a:solidFill>
                <a:schemeClr val="accent3"/>
              </a:solidFill>
              <a:round/>
            </a:ln>
            <a:effectLst/>
          </c:spPr>
          <c:marker>
            <c:symbol val="none"/>
          </c:marker>
          <c:dLbls>
            <c:dLbl>
              <c:idx val="0"/>
              <c:layout>
                <c:manualLayout>
                  <c:x val="-7.8208759182377782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58-45C2-905A-E959863E8746}"/>
                </c:ext>
              </c:extLst>
            </c:dLbl>
            <c:dLbl>
              <c:idx val="18"/>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0E58-45C2-905A-E959863E874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'Mt global_carrière complète'!$P$6:$P$24</c:f>
              <c:strCache>
                <c:ptCount val="19"/>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2019(2)</c:v>
                </c:pt>
                <c:pt idx="17">
                  <c:v>2021(3)</c:v>
                </c:pt>
                <c:pt idx="18">
                  <c:v>2022</c:v>
                </c:pt>
              </c:strCache>
            </c:strRef>
          </c:cat>
          <c:val>
            <c:numRef>
              <c:f>'Mt global_carrière complète'!$S$6:$S$24</c:f>
              <c:numCache>
                <c:formatCode>_-* #\ ##0\ [$€-40C]_-;\-* #\ ##0\ [$€-40C]_-;_-* "-"??\ [$€-40C]_-;_-@_-</c:formatCode>
                <c:ptCount val="19"/>
                <c:pt idx="0">
                  <c:v>890</c:v>
                </c:pt>
                <c:pt idx="1">
                  <c:v>910</c:v>
                </c:pt>
                <c:pt idx="2">
                  <c:v>928.29</c:v>
                </c:pt>
                <c:pt idx="3">
                  <c:v>947.26</c:v>
                </c:pt>
                <c:pt idx="4">
                  <c:v>967.88</c:v>
                </c:pt>
                <c:pt idx="5">
                  <c:v>979.96</c:v>
                </c:pt>
                <c:pt idx="6">
                  <c:v>991.4</c:v>
                </c:pt>
                <c:pt idx="7">
                  <c:v>1015.18</c:v>
                </c:pt>
                <c:pt idx="8">
                  <c:v>1040.22</c:v>
                </c:pt>
                <c:pt idx="9">
                  <c:v>1057.99</c:v>
                </c:pt>
                <c:pt idx="10">
                  <c:v>1062.78</c:v>
                </c:pt>
                <c:pt idx="11">
                  <c:v>1069.2</c:v>
                </c:pt>
                <c:pt idx="12">
                  <c:v>1073.58</c:v>
                </c:pt>
                <c:pt idx="13">
                  <c:v>1086.4100000000001</c:v>
                </c:pt>
                <c:pt idx="14">
                  <c:v>1091</c:v>
                </c:pt>
                <c:pt idx="15">
                  <c:v>1099</c:v>
                </c:pt>
                <c:pt idx="17" formatCode="0%">
                  <c:v>1133</c:v>
                </c:pt>
                <c:pt idx="18">
                  <c:v>1197</c:v>
                </c:pt>
              </c:numCache>
            </c:numRef>
          </c:val>
          <c:smooth val="0"/>
          <c:extLst>
            <c:ext xmlns:c16="http://schemas.microsoft.com/office/drawing/2014/chart" uri="{C3380CC4-5D6E-409C-BE32-E72D297353CC}">
              <c16:uniqueId val="{00000002-2F75-47E6-B1A3-771560C88594}"/>
            </c:ext>
          </c:extLst>
        </c:ser>
        <c:dLbls>
          <c:showLegendKey val="0"/>
          <c:showVal val="0"/>
          <c:showCatName val="0"/>
          <c:showSerName val="0"/>
          <c:showPercent val="0"/>
          <c:showBubbleSize val="0"/>
        </c:dLbls>
        <c:smooth val="0"/>
        <c:axId val="478227952"/>
        <c:axId val="478224344"/>
      </c:lineChart>
      <c:catAx>
        <c:axId val="478227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78224344"/>
        <c:crosses val="autoZero"/>
        <c:auto val="1"/>
        <c:lblAlgn val="ctr"/>
        <c:lblOffset val="100"/>
        <c:noMultiLvlLbl val="0"/>
      </c:catAx>
      <c:valAx>
        <c:axId val="478224344"/>
        <c:scaling>
          <c:orientation val="minMax"/>
        </c:scaling>
        <c:delete val="0"/>
        <c:axPos val="l"/>
        <c:majorGridlines>
          <c:spPr>
            <a:ln w="9525" cap="flat" cmpd="sng" algn="ctr">
              <a:solidFill>
                <a:schemeClr val="tx1">
                  <a:lumMod val="15000"/>
                  <a:lumOff val="85000"/>
                </a:schemeClr>
              </a:solidFill>
              <a:round/>
            </a:ln>
            <a:effectLst/>
          </c:spPr>
        </c:majorGridlines>
        <c:numFmt formatCode="_-* #\ ##0\ [$€-40C]_-;\-* #\ ##0\ [$€-40C]_-;_-* &quot;-&quot;??\ [$€-40C]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782279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Inflation!$B$2</c:f>
              <c:strCache>
                <c:ptCount val="1"/>
                <c:pt idx="0">
                  <c:v>Inflation y compris tabac en glissement annuel entre décembre n et décembre n-1</c:v>
                </c:pt>
              </c:strCache>
            </c:strRef>
          </c:tx>
          <c:spPr>
            <a:ln w="28575" cap="rnd">
              <a:solidFill>
                <a:srgbClr val="00717F"/>
              </a:solidFill>
              <a:round/>
            </a:ln>
            <a:effectLst/>
          </c:spPr>
          <c:marker>
            <c:symbol val="none"/>
          </c:marker>
          <c:cat>
            <c:numRef>
              <c:f>Inflation!$A$3:$A$25</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Inflation!$B$3:$B$25</c:f>
              <c:numCache>
                <c:formatCode>0.0%</c:formatCode>
                <c:ptCount val="20"/>
                <c:pt idx="0">
                  <c:v>2.1999999999999999E-2</c:v>
                </c:pt>
                <c:pt idx="1">
                  <c:v>2.1000000000000001E-2</c:v>
                </c:pt>
                <c:pt idx="2">
                  <c:v>1.6E-2</c:v>
                </c:pt>
                <c:pt idx="3">
                  <c:v>1.4999999999999999E-2</c:v>
                </c:pt>
                <c:pt idx="4">
                  <c:v>2.5999999999999999E-2</c:v>
                </c:pt>
                <c:pt idx="5">
                  <c:v>0.01</c:v>
                </c:pt>
                <c:pt idx="6">
                  <c:v>8.9999999999999993E-3</c:v>
                </c:pt>
                <c:pt idx="7">
                  <c:v>1.7999999999999999E-2</c:v>
                </c:pt>
                <c:pt idx="8">
                  <c:v>2.5000000000000001E-2</c:v>
                </c:pt>
                <c:pt idx="9">
                  <c:v>1.2999999999999999E-2</c:v>
                </c:pt>
                <c:pt idx="10">
                  <c:v>7.0000000000000001E-3</c:v>
                </c:pt>
                <c:pt idx="11">
                  <c:v>1E-3</c:v>
                </c:pt>
                <c:pt idx="12">
                  <c:v>2E-3</c:v>
                </c:pt>
                <c:pt idx="13">
                  <c:v>6.0000000000000001E-3</c:v>
                </c:pt>
                <c:pt idx="14">
                  <c:v>1.2E-2</c:v>
                </c:pt>
                <c:pt idx="15">
                  <c:v>1.6E-2</c:v>
                </c:pt>
                <c:pt idx="16">
                  <c:v>1.4999999999999999E-2</c:v>
                </c:pt>
                <c:pt idx="17">
                  <c:v>0</c:v>
                </c:pt>
                <c:pt idx="18">
                  <c:v>2.8000000000000001E-2</c:v>
                </c:pt>
                <c:pt idx="19">
                  <c:v>5.8999999999999997E-2</c:v>
                </c:pt>
              </c:numCache>
            </c:numRef>
          </c:val>
          <c:smooth val="0"/>
          <c:extLst>
            <c:ext xmlns:c16="http://schemas.microsoft.com/office/drawing/2014/chart" uri="{C3380CC4-5D6E-409C-BE32-E72D297353CC}">
              <c16:uniqueId val="{00000000-A4C0-4303-ADA6-3673F06ACEE4}"/>
            </c:ext>
          </c:extLst>
        </c:ser>
        <c:ser>
          <c:idx val="1"/>
          <c:order val="1"/>
          <c:tx>
            <c:strRef>
              <c:f>Inflation!$C$2</c:f>
              <c:strCache>
                <c:ptCount val="1"/>
                <c:pt idx="0">
                  <c:v>Inflation hors tabac en glissement annuel entre décembre n et décembre n-1</c:v>
                </c:pt>
              </c:strCache>
            </c:strRef>
          </c:tx>
          <c:spPr>
            <a:ln w="28575" cap="rnd">
              <a:solidFill>
                <a:srgbClr val="77F0FF"/>
              </a:solidFill>
              <a:round/>
            </a:ln>
            <a:effectLst/>
          </c:spPr>
          <c:marker>
            <c:symbol val="none"/>
          </c:marker>
          <c:cat>
            <c:numRef>
              <c:f>Inflation!$A$3:$A$25</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Inflation!$C$3:$C$25</c:f>
              <c:numCache>
                <c:formatCode>0.0%</c:formatCode>
                <c:ptCount val="20"/>
                <c:pt idx="0">
                  <c:v>1.6E-2</c:v>
                </c:pt>
                <c:pt idx="1">
                  <c:v>1.9E-2</c:v>
                </c:pt>
                <c:pt idx="2">
                  <c:v>1.6E-2</c:v>
                </c:pt>
                <c:pt idx="3">
                  <c:v>1.4999999999999999E-2</c:v>
                </c:pt>
                <c:pt idx="4">
                  <c:v>2.5000000000000001E-2</c:v>
                </c:pt>
                <c:pt idx="5">
                  <c:v>0.01</c:v>
                </c:pt>
                <c:pt idx="6">
                  <c:v>8.0000000000000002E-3</c:v>
                </c:pt>
                <c:pt idx="7">
                  <c:v>1.7000000000000001E-2</c:v>
                </c:pt>
                <c:pt idx="8">
                  <c:v>2.4E-2</c:v>
                </c:pt>
                <c:pt idx="9">
                  <c:v>1.2E-2</c:v>
                </c:pt>
                <c:pt idx="10">
                  <c:v>6.0000000000000001E-3</c:v>
                </c:pt>
                <c:pt idx="11">
                  <c:v>0</c:v>
                </c:pt>
                <c:pt idx="12">
                  <c:v>2E-3</c:v>
                </c:pt>
                <c:pt idx="13">
                  <c:v>6.0000000000000001E-3</c:v>
                </c:pt>
                <c:pt idx="14">
                  <c:v>1.0999999999999999E-2</c:v>
                </c:pt>
                <c:pt idx="15">
                  <c:v>1.4E-2</c:v>
                </c:pt>
                <c:pt idx="16">
                  <c:v>1.2E-2</c:v>
                </c:pt>
                <c:pt idx="17">
                  <c:v>-3.0000000000000001E-3</c:v>
                </c:pt>
                <c:pt idx="18">
                  <c:v>2.8000000000000001E-2</c:v>
                </c:pt>
                <c:pt idx="19">
                  <c:v>0.06</c:v>
                </c:pt>
              </c:numCache>
            </c:numRef>
          </c:val>
          <c:smooth val="0"/>
          <c:extLst>
            <c:ext xmlns:c16="http://schemas.microsoft.com/office/drawing/2014/chart" uri="{C3380CC4-5D6E-409C-BE32-E72D297353CC}">
              <c16:uniqueId val="{00000001-A4C0-4303-ADA6-3673F06ACEE4}"/>
            </c:ext>
          </c:extLst>
        </c:ser>
        <c:ser>
          <c:idx val="2"/>
          <c:order val="2"/>
          <c:tx>
            <c:strRef>
              <c:f>Inflation!$D$2</c:f>
              <c:strCache>
                <c:ptCount val="1"/>
                <c:pt idx="0">
                  <c:v>Revalorisation de la pension au RG entre décembre n et décembre n-1</c:v>
                </c:pt>
              </c:strCache>
            </c:strRef>
          </c:tx>
          <c:spPr>
            <a:ln w="28575" cap="rnd">
              <a:solidFill>
                <a:srgbClr val="91D97A"/>
              </a:solidFill>
              <a:round/>
            </a:ln>
            <a:effectLst/>
          </c:spPr>
          <c:marker>
            <c:symbol val="none"/>
          </c:marker>
          <c:cat>
            <c:numRef>
              <c:f>Inflation!$A$3:$A$25</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Inflation!$D$3:$D$25</c:f>
              <c:numCache>
                <c:formatCode>0.0%</c:formatCode>
                <c:ptCount val="20"/>
                <c:pt idx="0">
                  <c:v>1.4999999999999999E-2</c:v>
                </c:pt>
                <c:pt idx="1">
                  <c:v>1.7000000000000001E-2</c:v>
                </c:pt>
                <c:pt idx="2">
                  <c:v>0.02</c:v>
                </c:pt>
                <c:pt idx="3">
                  <c:v>1.7999999999999999E-2</c:v>
                </c:pt>
                <c:pt idx="4">
                  <c:v>1.7999999999999999E-2</c:v>
                </c:pt>
                <c:pt idx="5">
                  <c:v>1.9E-2</c:v>
                </c:pt>
                <c:pt idx="6">
                  <c:v>0.01</c:v>
                </c:pt>
                <c:pt idx="7">
                  <c:v>8.9999999999999993E-3</c:v>
                </c:pt>
                <c:pt idx="8">
                  <c:v>2.1000000000000001E-2</c:v>
                </c:pt>
                <c:pt idx="9">
                  <c:v>2.1000000000000001E-2</c:v>
                </c:pt>
                <c:pt idx="10">
                  <c:v>1.2999999999999999E-2</c:v>
                </c:pt>
                <c:pt idx="11">
                  <c:v>0</c:v>
                </c:pt>
                <c:pt idx="12">
                  <c:v>1E-3</c:v>
                </c:pt>
                <c:pt idx="13">
                  <c:v>0</c:v>
                </c:pt>
                <c:pt idx="14">
                  <c:v>8.0000000000000002E-3</c:v>
                </c:pt>
                <c:pt idx="15">
                  <c:v>0</c:v>
                </c:pt>
                <c:pt idx="16">
                  <c:v>3.0000000000000001E-3</c:v>
                </c:pt>
                <c:pt idx="17">
                  <c:v>7.4000000000000003E-3</c:v>
                </c:pt>
                <c:pt idx="18">
                  <c:v>4.0000000000000001E-3</c:v>
                </c:pt>
                <c:pt idx="19">
                  <c:v>5.0999999999999997E-2</c:v>
                </c:pt>
              </c:numCache>
            </c:numRef>
          </c:val>
          <c:smooth val="0"/>
          <c:extLst>
            <c:ext xmlns:c16="http://schemas.microsoft.com/office/drawing/2014/chart" uri="{C3380CC4-5D6E-409C-BE32-E72D297353CC}">
              <c16:uniqueId val="{00000002-A4C0-4303-ADA6-3673F06ACEE4}"/>
            </c:ext>
          </c:extLst>
        </c:ser>
        <c:dLbls>
          <c:showLegendKey val="0"/>
          <c:showVal val="0"/>
          <c:showCatName val="0"/>
          <c:showSerName val="0"/>
          <c:showPercent val="0"/>
          <c:showBubbleSize val="0"/>
        </c:dLbls>
        <c:smooth val="0"/>
        <c:axId val="488395168"/>
        <c:axId val="488393528"/>
      </c:lineChart>
      <c:catAx>
        <c:axId val="488395168"/>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88393528"/>
        <c:crosses val="autoZero"/>
        <c:auto val="1"/>
        <c:lblAlgn val="ctr"/>
        <c:lblOffset val="100"/>
        <c:noMultiLvlLbl val="0"/>
      </c:catAx>
      <c:valAx>
        <c:axId val="48839352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883951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rgbClr val="00717F"/>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'Mt base'!$D$7</c:f>
              <c:strCache>
                <c:ptCount val="1"/>
                <c:pt idx="0">
                  <c:v>Hommes</c:v>
                </c:pt>
              </c:strCache>
            </c:strRef>
          </c:tx>
          <c:spPr>
            <a:solidFill>
              <a:srgbClr val="095AA6"/>
            </a:solidFill>
          </c:spPr>
          <c:invertIfNegative val="0"/>
          <c:cat>
            <c:strRef>
              <c:f>'Mt base'!$AE$8:$AE$27</c:f>
              <c:strCache>
                <c:ptCount val="20"/>
                <c:pt idx="0">
                  <c:v>Moins de 100 €</c:v>
                </c:pt>
                <c:pt idx="1">
                  <c:v> 100€ à 199€ </c:v>
                </c:pt>
                <c:pt idx="2">
                  <c:v> 200€ à 299€ </c:v>
                </c:pt>
                <c:pt idx="3">
                  <c:v> 300€ à 399€ </c:v>
                </c:pt>
                <c:pt idx="4">
                  <c:v> 400€ à 499€ </c:v>
                </c:pt>
                <c:pt idx="5">
                  <c:v> 500€ à 599€ </c:v>
                </c:pt>
                <c:pt idx="6">
                  <c:v> 600€ à 699€ </c:v>
                </c:pt>
                <c:pt idx="7">
                  <c:v> 700€ à 799€ </c:v>
                </c:pt>
                <c:pt idx="8">
                  <c:v> 800€ à 899€ </c:v>
                </c:pt>
                <c:pt idx="9">
                  <c:v> 900€ à 999€ </c:v>
                </c:pt>
                <c:pt idx="10">
                  <c:v> 1000€ à 1099€ </c:v>
                </c:pt>
                <c:pt idx="11">
                  <c:v> 1100€ à 1199€ </c:v>
                </c:pt>
                <c:pt idx="12">
                  <c:v> 1200€ à 1299€ </c:v>
                </c:pt>
                <c:pt idx="13">
                  <c:v> 1300€ à 1399€ </c:v>
                </c:pt>
                <c:pt idx="14">
                  <c:v> 1400€ à 1499€ </c:v>
                </c:pt>
                <c:pt idx="15">
                  <c:v> 1500€ à 1599€ </c:v>
                </c:pt>
                <c:pt idx="16">
                  <c:v> 1600€ à 1699€ </c:v>
                </c:pt>
                <c:pt idx="17">
                  <c:v> 1700€ à 1799€ </c:v>
                </c:pt>
                <c:pt idx="18">
                  <c:v> 1800€ à 1899€ </c:v>
                </c:pt>
                <c:pt idx="19">
                  <c:v> 1900€ à 1999€ </c:v>
                </c:pt>
              </c:strCache>
            </c:strRef>
          </c:cat>
          <c:val>
            <c:numRef>
              <c:f>'Mt base'!$D$39:$D$58</c:f>
              <c:numCache>
                <c:formatCode>0.00%</c:formatCode>
                <c:ptCount val="20"/>
                <c:pt idx="0">
                  <c:v>0.12698852053981036</c:v>
                </c:pt>
                <c:pt idx="1">
                  <c:v>6.7400475982785202E-2</c:v>
                </c:pt>
                <c:pt idx="2">
                  <c:v>4.1156802216531306E-2</c:v>
                </c:pt>
                <c:pt idx="3">
                  <c:v>3.1621104869667703E-2</c:v>
                </c:pt>
                <c:pt idx="4">
                  <c:v>2.6362472725423674E-2</c:v>
                </c:pt>
                <c:pt idx="5">
                  <c:v>2.5456876583166383E-2</c:v>
                </c:pt>
                <c:pt idx="6">
                  <c:v>3.4138432114037318E-2</c:v>
                </c:pt>
                <c:pt idx="7">
                  <c:v>4.3805337992875691E-2</c:v>
                </c:pt>
                <c:pt idx="8">
                  <c:v>4.6459473210607706E-2</c:v>
                </c:pt>
                <c:pt idx="9">
                  <c:v>5.6407864521364287E-2</c:v>
                </c:pt>
                <c:pt idx="10">
                  <c:v>6.6951915326760703E-2</c:v>
                </c:pt>
                <c:pt idx="11">
                  <c:v>7.6528322125874834E-2</c:v>
                </c:pt>
                <c:pt idx="12">
                  <c:v>9.0351678213118375E-2</c:v>
                </c:pt>
                <c:pt idx="13">
                  <c:v>9.1569783719306366E-2</c:v>
                </c:pt>
                <c:pt idx="14">
                  <c:v>7.1278618820600256E-2</c:v>
                </c:pt>
                <c:pt idx="15">
                  <c:v>4.981717067188151E-2</c:v>
                </c:pt>
                <c:pt idx="16">
                  <c:v>2.8651584899184328E-2</c:v>
                </c:pt>
                <c:pt idx="17">
                  <c:v>1.3510392714551678E-2</c:v>
                </c:pt>
                <c:pt idx="18">
                  <c:v>5.391656711263443E-3</c:v>
                </c:pt>
                <c:pt idx="19">
                  <c:v>2.5143005192952211E-3</c:v>
                </c:pt>
              </c:numCache>
            </c:numRef>
          </c:val>
          <c:extLst>
            <c:ext xmlns:c16="http://schemas.microsoft.com/office/drawing/2014/chart" uri="{C3380CC4-5D6E-409C-BE32-E72D297353CC}">
              <c16:uniqueId val="{00000000-C260-4625-B793-FD2320408527}"/>
            </c:ext>
          </c:extLst>
        </c:ser>
        <c:ser>
          <c:idx val="2"/>
          <c:order val="1"/>
          <c:tx>
            <c:strRef>
              <c:f>'Mt base'!$H$36</c:f>
              <c:strCache>
                <c:ptCount val="1"/>
                <c:pt idx="0">
                  <c:v>Femmes</c:v>
                </c:pt>
              </c:strCache>
            </c:strRef>
          </c:tx>
          <c:spPr>
            <a:solidFill>
              <a:srgbClr val="C11959"/>
            </a:solidFill>
            <a:ln>
              <a:solidFill>
                <a:srgbClr val="C11959"/>
              </a:solidFill>
            </a:ln>
          </c:spPr>
          <c:invertIfNegative val="0"/>
          <c:cat>
            <c:strRef>
              <c:f>'Mt base'!$AE$8:$AE$27</c:f>
              <c:strCache>
                <c:ptCount val="20"/>
                <c:pt idx="0">
                  <c:v>Moins de 100 €</c:v>
                </c:pt>
                <c:pt idx="1">
                  <c:v> 100€ à 199€ </c:v>
                </c:pt>
                <c:pt idx="2">
                  <c:v> 200€ à 299€ </c:v>
                </c:pt>
                <c:pt idx="3">
                  <c:v> 300€ à 399€ </c:v>
                </c:pt>
                <c:pt idx="4">
                  <c:v> 400€ à 499€ </c:v>
                </c:pt>
                <c:pt idx="5">
                  <c:v> 500€ à 599€ </c:v>
                </c:pt>
                <c:pt idx="6">
                  <c:v> 600€ à 699€ </c:v>
                </c:pt>
                <c:pt idx="7">
                  <c:v> 700€ à 799€ </c:v>
                </c:pt>
                <c:pt idx="8">
                  <c:v> 800€ à 899€ </c:v>
                </c:pt>
                <c:pt idx="9">
                  <c:v> 900€ à 999€ </c:v>
                </c:pt>
                <c:pt idx="10">
                  <c:v> 1000€ à 1099€ </c:v>
                </c:pt>
                <c:pt idx="11">
                  <c:v> 1100€ à 1199€ </c:v>
                </c:pt>
                <c:pt idx="12">
                  <c:v> 1200€ à 1299€ </c:v>
                </c:pt>
                <c:pt idx="13">
                  <c:v> 1300€ à 1399€ </c:v>
                </c:pt>
                <c:pt idx="14">
                  <c:v> 1400€ à 1499€ </c:v>
                </c:pt>
                <c:pt idx="15">
                  <c:v> 1500€ à 1599€ </c:v>
                </c:pt>
                <c:pt idx="16">
                  <c:v> 1600€ à 1699€ </c:v>
                </c:pt>
                <c:pt idx="17">
                  <c:v> 1700€ à 1799€ </c:v>
                </c:pt>
                <c:pt idx="18">
                  <c:v> 1800€ à 1899€ </c:v>
                </c:pt>
                <c:pt idx="19">
                  <c:v> 1900€ à 1999€ </c:v>
                </c:pt>
              </c:strCache>
            </c:strRef>
          </c:cat>
          <c:val>
            <c:numRef>
              <c:f>'Mt base'!$H$39:$H$58</c:f>
              <c:numCache>
                <c:formatCode>0.00%</c:formatCode>
                <c:ptCount val="20"/>
                <c:pt idx="0">
                  <c:v>9.4745143085774031E-2</c:v>
                </c:pt>
                <c:pt idx="1">
                  <c:v>9.8552073283664443E-2</c:v>
                </c:pt>
                <c:pt idx="2">
                  <c:v>9.4020695730174658E-2</c:v>
                </c:pt>
                <c:pt idx="3">
                  <c:v>7.7805491112193828E-2</c:v>
                </c:pt>
                <c:pt idx="4">
                  <c:v>6.5110303014658671E-2</c:v>
                </c:pt>
                <c:pt idx="5">
                  <c:v>5.9627580109641552E-2</c:v>
                </c:pt>
                <c:pt idx="6">
                  <c:v>7.6458300394619233E-2</c:v>
                </c:pt>
                <c:pt idx="7">
                  <c:v>0.12314856462495039</c:v>
                </c:pt>
                <c:pt idx="8">
                  <c:v>5.9850993324062095E-2</c:v>
                </c:pt>
                <c:pt idx="9">
                  <c:v>4.7349275133179963E-2</c:v>
                </c:pt>
                <c:pt idx="10">
                  <c:v>4.1223545507051845E-2</c:v>
                </c:pt>
                <c:pt idx="11">
                  <c:v>3.7753477521545953E-2</c:v>
                </c:pt>
                <c:pt idx="12">
                  <c:v>3.7943333580709795E-2</c:v>
                </c:pt>
                <c:pt idx="13">
                  <c:v>3.2495200358803426E-2</c:v>
                </c:pt>
                <c:pt idx="14">
                  <c:v>2.2986006020928047E-2</c:v>
                </c:pt>
                <c:pt idx="15">
                  <c:v>1.5169899231734743E-2</c:v>
                </c:pt>
                <c:pt idx="16">
                  <c:v>7.9110993517661071E-3</c:v>
                </c:pt>
                <c:pt idx="17">
                  <c:v>3.6541160754906929E-3</c:v>
                </c:pt>
                <c:pt idx="18">
                  <c:v>1.9202436765735564E-3</c:v>
                </c:pt>
                <c:pt idx="19">
                  <c:v>9.641228837212304E-4</c:v>
                </c:pt>
              </c:numCache>
            </c:numRef>
          </c:val>
          <c:extLst>
            <c:ext xmlns:c16="http://schemas.microsoft.com/office/drawing/2014/chart" uri="{C3380CC4-5D6E-409C-BE32-E72D297353CC}">
              <c16:uniqueId val="{00000001-C260-4625-B793-FD2320408527}"/>
            </c:ext>
          </c:extLst>
        </c:ser>
        <c:dLbls>
          <c:showLegendKey val="0"/>
          <c:showVal val="0"/>
          <c:showCatName val="0"/>
          <c:showSerName val="0"/>
          <c:showPercent val="0"/>
          <c:showBubbleSize val="0"/>
        </c:dLbls>
        <c:gapWidth val="75"/>
        <c:axId val="622610072"/>
        <c:axId val="1"/>
      </c:barChart>
      <c:lineChart>
        <c:grouping val="standard"/>
        <c:varyColors val="0"/>
        <c:ser>
          <c:idx val="0"/>
          <c:order val="2"/>
          <c:tx>
            <c:v>Hommes et Femmes</c:v>
          </c:tx>
          <c:spPr>
            <a:ln>
              <a:solidFill>
                <a:schemeClr val="bg2">
                  <a:lumMod val="50000"/>
                </a:schemeClr>
              </a:solidFill>
              <a:prstDash val="sysDash"/>
            </a:ln>
          </c:spPr>
          <c:marker>
            <c:symbol val="none"/>
          </c:marker>
          <c:cat>
            <c:strRef>
              <c:f>'[1]Montant base y compris ME'!$AC$9:$AE$28</c:f>
              <c:strCache>
                <c:ptCount val="20"/>
                <c:pt idx="0">
                  <c:v>Moins de 100 €</c:v>
                </c:pt>
                <c:pt idx="1">
                  <c:v> 100€ à 199€ </c:v>
                </c:pt>
                <c:pt idx="2">
                  <c:v> 200€ à 299€ </c:v>
                </c:pt>
                <c:pt idx="3">
                  <c:v> 300€ à 399€ </c:v>
                </c:pt>
                <c:pt idx="4">
                  <c:v> 400€ à 499€ </c:v>
                </c:pt>
                <c:pt idx="5">
                  <c:v> 500€ à 599€ </c:v>
                </c:pt>
                <c:pt idx="6">
                  <c:v> 600€ à 699€ </c:v>
                </c:pt>
                <c:pt idx="7">
                  <c:v> 700€ à 799€ </c:v>
                </c:pt>
                <c:pt idx="8">
                  <c:v> 800€ à 899€ </c:v>
                </c:pt>
                <c:pt idx="9">
                  <c:v> 900€ à 999€ </c:v>
                </c:pt>
                <c:pt idx="10">
                  <c:v> 1000€ à 1099€ </c:v>
                </c:pt>
                <c:pt idx="11">
                  <c:v> 1100€ à 1199€ </c:v>
                </c:pt>
                <c:pt idx="12">
                  <c:v> 1200€ à 1299€ </c:v>
                </c:pt>
                <c:pt idx="13">
                  <c:v> 1300€ à 1399€ </c:v>
                </c:pt>
                <c:pt idx="14">
                  <c:v> 1400€ à 1499€ </c:v>
                </c:pt>
                <c:pt idx="15">
                  <c:v> 1500€ à 1599€ </c:v>
                </c:pt>
                <c:pt idx="16">
                  <c:v> 1600€ à 1699€ </c:v>
                </c:pt>
                <c:pt idx="17">
                  <c:v> 1700€ à 1799€ </c:v>
                </c:pt>
                <c:pt idx="18">
                  <c:v> 1800€ à 1899€ </c:v>
                </c:pt>
                <c:pt idx="19">
                  <c:v> 1900€ à 1999€ </c:v>
                </c:pt>
              </c:strCache>
              <c:extLst xmlns:c15="http://schemas.microsoft.com/office/drawing/2012/chart"/>
            </c:strRef>
          </c:cat>
          <c:val>
            <c:numRef>
              <c:f>'[1]Montant base y compris ME'!$L$39:$L$56</c:f>
              <c:numCache>
                <c:formatCode>0.00%</c:formatCode>
                <c:ptCount val="18"/>
                <c:pt idx="0">
                  <c:v>0.11248734055375877</c:v>
                </c:pt>
                <c:pt idx="1">
                  <c:v>8.9187822411591622E-2</c:v>
                </c:pt>
                <c:pt idx="2">
                  <c:v>7.3106966174862564E-2</c:v>
                </c:pt>
                <c:pt idx="3">
                  <c:v>5.7581548983636134E-2</c:v>
                </c:pt>
                <c:pt idx="4">
                  <c:v>4.8937043869315085E-2</c:v>
                </c:pt>
                <c:pt idx="5">
                  <c:v>4.6472838614483612E-2</c:v>
                </c:pt>
                <c:pt idx="6">
                  <c:v>7.0006623085087913E-2</c:v>
                </c:pt>
                <c:pt idx="7">
                  <c:v>8.4301665900945205E-2</c:v>
                </c:pt>
                <c:pt idx="8">
                  <c:v>5.3866794656075377E-2</c:v>
                </c:pt>
                <c:pt idx="9">
                  <c:v>5.4741290191647633E-2</c:v>
                </c:pt>
                <c:pt idx="10">
                  <c:v>5.7524128691149576E-2</c:v>
                </c:pt>
                <c:pt idx="11">
                  <c:v>6.3372956862194046E-2</c:v>
                </c:pt>
                <c:pt idx="12">
                  <c:v>6.6400642825112252E-2</c:v>
                </c:pt>
                <c:pt idx="13">
                  <c:v>5.2022150124719835E-2</c:v>
                </c:pt>
                <c:pt idx="14">
                  <c:v>3.581269782754485E-2</c:v>
                </c:pt>
                <c:pt idx="15">
                  <c:v>1.8470005974108809E-2</c:v>
                </c:pt>
                <c:pt idx="16">
                  <c:v>8.164262668069867E-3</c:v>
                </c:pt>
                <c:pt idx="17">
                  <c:v>3.5144181719565641E-3</c:v>
                </c:pt>
              </c:numCache>
            </c:numRef>
          </c:val>
          <c:smooth val="0"/>
          <c:extLst>
            <c:ext xmlns:c16="http://schemas.microsoft.com/office/drawing/2014/chart" uri="{C3380CC4-5D6E-409C-BE32-E72D297353CC}">
              <c16:uniqueId val="{00000002-C260-4625-B793-FD2320408527}"/>
            </c:ext>
          </c:extLst>
        </c:ser>
        <c:dLbls>
          <c:showLegendKey val="0"/>
          <c:showVal val="0"/>
          <c:showCatName val="0"/>
          <c:showSerName val="0"/>
          <c:showPercent val="0"/>
          <c:showBubbleSize val="0"/>
        </c:dLbls>
        <c:marker val="1"/>
        <c:smooth val="0"/>
        <c:axId val="622610072"/>
        <c:axId val="1"/>
      </c:lineChart>
      <c:catAx>
        <c:axId val="622610072"/>
        <c:scaling>
          <c:orientation val="minMax"/>
        </c:scaling>
        <c:delete val="0"/>
        <c:axPos val="b"/>
        <c:numFmt formatCode="General" sourceLinked="1"/>
        <c:majorTickMark val="out"/>
        <c:minorTickMark val="none"/>
        <c:tickLblPos val="nextTo"/>
        <c:spPr>
          <a:ln/>
        </c:spPr>
        <c:txPr>
          <a:bodyPr rot="-2220000" vert="horz" anchor="t" anchorCtr="0"/>
          <a:lstStyle/>
          <a:p>
            <a:pPr>
              <a:defRPr sz="800" b="0" i="0" u="none" strike="noStrike" baseline="0">
                <a:solidFill>
                  <a:srgbClr val="000000"/>
                </a:solidFill>
                <a:latin typeface="Calibri"/>
                <a:ea typeface="Calibri"/>
                <a:cs typeface="Calibri"/>
              </a:defRPr>
            </a:pPr>
            <a:endParaRPr lang="fr-FR"/>
          </a:p>
        </c:txPr>
        <c:crossAx val="1"/>
        <c:crosses val="autoZero"/>
        <c:auto val="1"/>
        <c:lblAlgn val="ctr"/>
        <c:lblOffset val="0"/>
        <c:noMultiLvlLbl val="0"/>
      </c:catAx>
      <c:valAx>
        <c:axId val="1"/>
        <c:scaling>
          <c:orientation val="minMax"/>
        </c:scaling>
        <c:delete val="0"/>
        <c:axPos val="l"/>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Calibri"/>
                <a:ea typeface="Calibri"/>
                <a:cs typeface="Calibri"/>
              </a:defRPr>
            </a:pPr>
            <a:endParaRPr lang="fr-FR"/>
          </a:p>
        </c:txPr>
        <c:crossAx val="622610072"/>
        <c:crosses val="autoZero"/>
        <c:crossBetween val="between"/>
      </c:valAx>
    </c:plotArea>
    <c:legend>
      <c:legendPos val="b"/>
      <c:overlay val="0"/>
      <c:txPr>
        <a:bodyPr/>
        <a:lstStyle/>
        <a:p>
          <a:pPr>
            <a:defRPr sz="845" b="0" i="0" u="none" strike="noStrike" baseline="0">
              <a:solidFill>
                <a:srgbClr val="000000"/>
              </a:solidFill>
              <a:latin typeface="Calibri"/>
              <a:ea typeface="Calibri"/>
              <a:cs typeface="Calibri"/>
            </a:defRPr>
          </a:pPr>
          <a:endParaRPr lang="fr-FR"/>
        </a:p>
      </c:txPr>
    </c:legend>
    <c:plotVisOnly val="1"/>
    <c:dispBlanksAs val="gap"/>
    <c:showDLblsOverMax val="0"/>
  </c:chart>
  <c:spPr>
    <a:solidFill>
      <a:schemeClr val="bg1"/>
    </a:solidFill>
    <a:ln>
      <a:noFill/>
    </a:ln>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'Evolution MICO'!$C$2</c:f>
              <c:strCache>
                <c:ptCount val="1"/>
                <c:pt idx="0">
                  <c:v>Nombre de retraités de droit direct bénéficiaires du minimum contributif</c:v>
                </c:pt>
              </c:strCache>
            </c:strRef>
          </c:tx>
          <c:spPr>
            <a:solidFill>
              <a:schemeClr val="accent1"/>
            </a:solidFill>
            <a:ln>
              <a:noFill/>
            </a:ln>
            <a:effectLst/>
          </c:spPr>
          <c:invertIfNegative val="0"/>
          <c:cat>
            <c:strRef>
              <c:f>'Evolution MICO'!$B$5:$B$27</c:f>
              <c:strCache>
                <c:ptCount val="2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 *</c:v>
                </c:pt>
                <c:pt idx="19">
                  <c:v>2019 *</c:v>
                </c:pt>
                <c:pt idx="20">
                  <c:v>2020</c:v>
                </c:pt>
                <c:pt idx="21">
                  <c:v>2021</c:v>
                </c:pt>
                <c:pt idx="22">
                  <c:v>2022</c:v>
                </c:pt>
              </c:strCache>
            </c:strRef>
          </c:cat>
          <c:val>
            <c:numRef>
              <c:f>'Evolution MICO'!$E$5:$E$27</c:f>
              <c:numCache>
                <c:formatCode>_-* #\ ##0_-;\-* #\ ##0_-;_-* "-"??_-;_-@_-</c:formatCode>
                <c:ptCount val="23"/>
                <c:pt idx="0">
                  <c:v>3254076</c:v>
                </c:pt>
                <c:pt idx="1">
                  <c:v>3407415</c:v>
                </c:pt>
                <c:pt idx="2">
                  <c:v>3575261</c:v>
                </c:pt>
                <c:pt idx="3">
                  <c:v>3740932</c:v>
                </c:pt>
                <c:pt idx="4">
                  <c:v>3940019</c:v>
                </c:pt>
                <c:pt idx="5">
                  <c:v>4151667</c:v>
                </c:pt>
                <c:pt idx="6">
                  <c:v>4369696</c:v>
                </c:pt>
                <c:pt idx="7">
                  <c:v>4565263</c:v>
                </c:pt>
                <c:pt idx="8">
                  <c:v>4749693</c:v>
                </c:pt>
                <c:pt idx="9">
                  <c:v>4897988</c:v>
                </c:pt>
                <c:pt idx="10">
                  <c:v>4877625</c:v>
                </c:pt>
                <c:pt idx="11">
                  <c:v>4898631</c:v>
                </c:pt>
                <c:pt idx="12">
                  <c:v>4900759</c:v>
                </c:pt>
                <c:pt idx="13">
                  <c:v>4899496</c:v>
                </c:pt>
                <c:pt idx="14">
                  <c:v>4872862</c:v>
                </c:pt>
                <c:pt idx="15">
                  <c:v>4824722</c:v>
                </c:pt>
                <c:pt idx="16">
                  <c:v>4794095</c:v>
                </c:pt>
                <c:pt idx="17">
                  <c:v>4761867</c:v>
                </c:pt>
                <c:pt idx="19">
                  <c:v>5012519</c:v>
                </c:pt>
                <c:pt idx="20">
                  <c:v>4900365</c:v>
                </c:pt>
                <c:pt idx="21">
                  <c:v>4839081</c:v>
                </c:pt>
                <c:pt idx="22">
                  <c:v>4744414</c:v>
                </c:pt>
              </c:numCache>
            </c:numRef>
          </c:val>
          <c:extLst>
            <c:ext xmlns:c16="http://schemas.microsoft.com/office/drawing/2014/chart" uri="{C3380CC4-5D6E-409C-BE32-E72D297353CC}">
              <c16:uniqueId val="{00000000-9CA3-4883-8988-C6797208E8FE}"/>
            </c:ext>
          </c:extLst>
        </c:ser>
        <c:dLbls>
          <c:showLegendKey val="0"/>
          <c:showVal val="0"/>
          <c:showCatName val="0"/>
          <c:showSerName val="0"/>
          <c:showPercent val="0"/>
          <c:showBubbleSize val="0"/>
        </c:dLbls>
        <c:gapWidth val="219"/>
        <c:overlap val="-27"/>
        <c:axId val="545238432"/>
        <c:axId val="545241384"/>
      </c:barChart>
      <c:lineChart>
        <c:grouping val="standard"/>
        <c:varyColors val="0"/>
        <c:ser>
          <c:idx val="1"/>
          <c:order val="1"/>
          <c:tx>
            <c:strRef>
              <c:f>'Evolution MICO'!$G$2</c:f>
              <c:strCache>
                <c:ptCount val="1"/>
                <c:pt idx="0">
                  <c:v>Part des pensions portées au minimum contributif sur l'ensemble des droits directs</c:v>
                </c:pt>
              </c:strCache>
            </c:strRef>
          </c:tx>
          <c:spPr>
            <a:ln w="28575" cap="rnd">
              <a:solidFill>
                <a:schemeClr val="accent2"/>
              </a:solidFill>
              <a:round/>
            </a:ln>
            <a:effectLst/>
          </c:spPr>
          <c:marker>
            <c:symbol val="none"/>
          </c:marker>
          <c:dLbls>
            <c:dLbl>
              <c:idx val="0"/>
              <c:layout>
                <c:manualLayout>
                  <c:x val="-3.8582107547624811E-2"/>
                  <c:y val="-0.235924932975871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CA3-4883-8988-C6797208E8FE}"/>
                </c:ext>
              </c:extLst>
            </c:dLbl>
            <c:dLbl>
              <c:idx val="9"/>
              <c:layout>
                <c:manualLayout>
                  <c:x val="-4.8227634434530986E-2"/>
                  <c:y val="-5.361930294906166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DE1-4409-8E48-44644BCD45AB}"/>
                </c:ext>
              </c:extLst>
            </c:dLbl>
            <c:dLbl>
              <c:idx val="10"/>
              <c:layout>
                <c:manualLayout>
                  <c:x val="2.531969795070526E-2"/>
                  <c:y val="-3.3999711348622272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Mise</a:t>
                    </a:r>
                    <a:r>
                      <a:rPr lang="en-US" baseline="0"/>
                      <a:t> en application du minimum contributif tous régimes</a:t>
                    </a:r>
                  </a:p>
                  <a:p>
                    <a:pPr>
                      <a:defRPr/>
                    </a:pP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extLst>
                <c:ext xmlns:c15="http://schemas.microsoft.com/office/drawing/2012/chart" uri="{CE6537A1-D6FC-4f65-9D91-7224C49458BB}">
                  <c15:layout>
                    <c:manualLayout>
                      <c:w val="0.34857737972046954"/>
                      <c:h val="0.11602232026626698"/>
                    </c:manualLayout>
                  </c15:layout>
                  <c15:showDataLabelsRange val="0"/>
                </c:ext>
                <c:ext xmlns:c16="http://schemas.microsoft.com/office/drawing/2014/chart" uri="{C3380CC4-5D6E-409C-BE32-E72D297353CC}">
                  <c16:uniqueId val="{00000000-E2B9-4695-AAFC-F315AE35CB2D}"/>
                </c:ext>
              </c:extLst>
            </c:dLbl>
            <c:dLbl>
              <c:idx val="22"/>
              <c:layout>
                <c:manualLayout>
                  <c:x val="-4.3404870991077885E-2"/>
                  <c:y val="-0.44682752457551389"/>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066-4454-8F83-E4C65D0EC2B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'Evolution MICO'!$B$5:$B$27</c:f>
              <c:strCache>
                <c:ptCount val="2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pt idx="13">
                  <c:v>2015</c:v>
                </c:pt>
                <c:pt idx="14">
                  <c:v>2016</c:v>
                </c:pt>
                <c:pt idx="15">
                  <c:v>2017</c:v>
                </c:pt>
                <c:pt idx="16">
                  <c:v>2018</c:v>
                </c:pt>
                <c:pt idx="17">
                  <c:v>2019 *</c:v>
                </c:pt>
                <c:pt idx="19">
                  <c:v>2019 *</c:v>
                </c:pt>
                <c:pt idx="20">
                  <c:v>2020</c:v>
                </c:pt>
                <c:pt idx="21">
                  <c:v>2021</c:v>
                </c:pt>
                <c:pt idx="22">
                  <c:v>2022</c:v>
                </c:pt>
              </c:strCache>
            </c:strRef>
          </c:cat>
          <c:val>
            <c:numRef>
              <c:f>'Evolution MICO'!$G$5:$G$27</c:f>
              <c:numCache>
                <c:formatCode>0%</c:formatCode>
                <c:ptCount val="23"/>
                <c:pt idx="0">
                  <c:v>0.34526232427205356</c:v>
                </c:pt>
                <c:pt idx="1">
                  <c:v>0.35538143835294977</c:v>
                </c:pt>
                <c:pt idx="2">
                  <c:v>0.36053134508004925</c:v>
                </c:pt>
                <c:pt idx="3">
                  <c:v>0.36651186541275071</c:v>
                </c:pt>
                <c:pt idx="4">
                  <c:v>0.37254695794655374</c:v>
                </c:pt>
                <c:pt idx="5">
                  <c:v>0.37832568526227628</c:v>
                </c:pt>
                <c:pt idx="6">
                  <c:v>0.38458988116754123</c:v>
                </c:pt>
                <c:pt idx="7">
                  <c:v>0.39098963410445919</c:v>
                </c:pt>
                <c:pt idx="8">
                  <c:v>0.39533654178690181</c:v>
                </c:pt>
                <c:pt idx="9">
                  <c:v>0.40023461748655315</c:v>
                </c:pt>
                <c:pt idx="10">
                  <c:v>0.39408658242088435</c:v>
                </c:pt>
                <c:pt idx="11">
                  <c:v>0.38714583741827063</c:v>
                </c:pt>
                <c:pt idx="12">
                  <c:v>0.3810699315206752</c:v>
                </c:pt>
                <c:pt idx="13">
                  <c:v>0.37572274637102682</c:v>
                </c:pt>
                <c:pt idx="14">
                  <c:v>0.36851399273569002</c:v>
                </c:pt>
                <c:pt idx="15">
                  <c:v>0.36061630747835749</c:v>
                </c:pt>
                <c:pt idx="16">
                  <c:v>0.3528000947257578</c:v>
                </c:pt>
                <c:pt idx="17">
                  <c:v>0.34571233940752311</c:v>
                </c:pt>
                <c:pt idx="19">
                  <c:v>0.35958629762240646</c:v>
                </c:pt>
                <c:pt idx="20">
                  <c:v>0.34928267315628303</c:v>
                </c:pt>
                <c:pt idx="21">
                  <c:v>0.34136239904264937</c:v>
                </c:pt>
                <c:pt idx="22">
                  <c:v>0.33049534309723461</c:v>
                </c:pt>
              </c:numCache>
            </c:numRef>
          </c:val>
          <c:smooth val="0"/>
          <c:extLst>
            <c:ext xmlns:c16="http://schemas.microsoft.com/office/drawing/2014/chart" uri="{C3380CC4-5D6E-409C-BE32-E72D297353CC}">
              <c16:uniqueId val="{00000004-9CA3-4883-8988-C6797208E8FE}"/>
            </c:ext>
          </c:extLst>
        </c:ser>
        <c:dLbls>
          <c:showLegendKey val="0"/>
          <c:showVal val="0"/>
          <c:showCatName val="0"/>
          <c:showSerName val="0"/>
          <c:showPercent val="0"/>
          <c:showBubbleSize val="0"/>
        </c:dLbls>
        <c:marker val="1"/>
        <c:smooth val="0"/>
        <c:axId val="542386496"/>
        <c:axId val="498465376"/>
      </c:lineChart>
      <c:catAx>
        <c:axId val="545238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5241384"/>
        <c:crosses val="autoZero"/>
        <c:auto val="1"/>
        <c:lblAlgn val="ctr"/>
        <c:lblOffset val="100"/>
        <c:noMultiLvlLbl val="0"/>
      </c:catAx>
      <c:valAx>
        <c:axId val="5452413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5238432"/>
        <c:crosses val="autoZero"/>
        <c:crossBetween val="between"/>
      </c:valAx>
      <c:valAx>
        <c:axId val="498465376"/>
        <c:scaling>
          <c:orientation val="minMax"/>
          <c:max val="0.41000000000000003"/>
          <c:min val="0.30000000000000004"/>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2386496"/>
        <c:crosses val="max"/>
        <c:crossBetween val="between"/>
        <c:majorUnit val="1.0000000000000002E-2"/>
      </c:valAx>
      <c:catAx>
        <c:axId val="542386496"/>
        <c:scaling>
          <c:orientation val="minMax"/>
        </c:scaling>
        <c:delete val="1"/>
        <c:axPos val="b"/>
        <c:numFmt formatCode="General" sourceLinked="1"/>
        <c:majorTickMark val="out"/>
        <c:minorTickMark val="none"/>
        <c:tickLblPos val="nextTo"/>
        <c:crossAx val="498465376"/>
        <c:crosses val="autoZero"/>
        <c:auto val="1"/>
        <c:lblAlgn val="ctr"/>
        <c:lblOffset val="100"/>
        <c:noMultiLvlLbl val="0"/>
      </c:catAx>
      <c:spPr>
        <a:noFill/>
        <a:ln>
          <a:noFill/>
        </a:ln>
        <a:effectLst/>
      </c:spPr>
    </c:plotArea>
    <c:legend>
      <c:legendPos val="b"/>
      <c:layout>
        <c:manualLayout>
          <c:xMode val="edge"/>
          <c:yMode val="edge"/>
          <c:x val="0.11833143777211116"/>
          <c:y val="0.86211860465457468"/>
          <c:w val="0.80674199544685565"/>
          <c:h val="0.1192490122636291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Évolution</a:t>
            </a:r>
            <a:r>
              <a:rPr lang="fr-FR" baseline="0"/>
              <a:t> du nombre de retraités de droit directs bénéficiaires du minimum contributif au 31 décembre</a:t>
            </a:r>
            <a:endParaRPr lang="fr-FR"/>
          </a:p>
        </c:rich>
      </c:tx>
      <c:layout>
        <c:manualLayout>
          <c:xMode val="edge"/>
          <c:yMode val="edge"/>
          <c:x val="0.10629337175311579"/>
          <c:y val="7.3542930685787829E-3"/>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manualLayout>
          <c:layoutTarget val="inner"/>
          <c:xMode val="edge"/>
          <c:yMode val="edge"/>
          <c:x val="0.13045852489915272"/>
          <c:y val="0.18819635962493106"/>
          <c:w val="0.84363778971288073"/>
          <c:h val="0.58410980480721764"/>
        </c:manualLayout>
      </c:layout>
      <c:lineChart>
        <c:grouping val="standard"/>
        <c:varyColors val="0"/>
        <c:ser>
          <c:idx val="0"/>
          <c:order val="0"/>
          <c:tx>
            <c:strRef>
              <c:f>'Evolution MICO'!$C$3</c:f>
              <c:strCache>
                <c:ptCount val="1"/>
                <c:pt idx="0">
                  <c:v>Hommes</c:v>
                </c:pt>
              </c:strCache>
            </c:strRef>
          </c:tx>
          <c:spPr>
            <a:ln w="28575" cap="rnd">
              <a:solidFill>
                <a:schemeClr val="accent1"/>
              </a:solidFill>
              <a:round/>
            </a:ln>
            <a:effectLst/>
          </c:spPr>
          <c:marker>
            <c:symbol val="none"/>
          </c:marker>
          <c:dLbls>
            <c:dLbl>
              <c:idx val="0"/>
              <c:layout>
                <c:manualLayout>
                  <c:x val="-2.3548804898151442E-2"/>
                  <c:y val="5.5157198014340873E-2"/>
                </c:manualLayout>
              </c:layout>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331-4C90-A308-EF443FC5D1BE}"/>
                </c:ext>
              </c:extLst>
            </c:dLbl>
            <c:dLbl>
              <c:idx val="21"/>
              <c:layout>
                <c:manualLayout>
                  <c:x val="-9.419521959260567E-3"/>
                  <c:y val="-4.190844616376531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A21-4B92-AEC7-3A3FEC78AA3D}"/>
                </c:ext>
              </c:extLst>
            </c:dLbl>
            <c:dLbl>
              <c:idx val="22"/>
              <c:layout>
                <c:manualLayout>
                  <c:x val="-9.4195219592607404E-3"/>
                  <c:y val="5.8834344548630263E-2"/>
                </c:manualLayout>
              </c:layout>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331-4C90-A308-EF443FC5D1B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'Evolution MICO'!$B$6:$B$27</c:f>
              <c:strCache>
                <c:ptCount val="22"/>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 *</c:v>
                </c:pt>
                <c:pt idx="18">
                  <c:v>2019 *</c:v>
                </c:pt>
                <c:pt idx="19">
                  <c:v>2020</c:v>
                </c:pt>
                <c:pt idx="20">
                  <c:v>2021</c:v>
                </c:pt>
                <c:pt idx="21">
                  <c:v>2022</c:v>
                </c:pt>
              </c:strCache>
            </c:strRef>
          </c:cat>
          <c:val>
            <c:numRef>
              <c:f>'Evolution MICO'!$C$6:$C$27</c:f>
              <c:numCache>
                <c:formatCode>_-* #\ ##0_-;\-* #\ ##0_-;_-* "-"??_-;_-@_-</c:formatCode>
                <c:ptCount val="22"/>
                <c:pt idx="0">
                  <c:v>1020611</c:v>
                </c:pt>
                <c:pt idx="1">
                  <c:v>1068887</c:v>
                </c:pt>
                <c:pt idx="2">
                  <c:v>1117173</c:v>
                </c:pt>
                <c:pt idx="3">
                  <c:v>1179718</c:v>
                </c:pt>
                <c:pt idx="4">
                  <c:v>1243457</c:v>
                </c:pt>
                <c:pt idx="5">
                  <c:v>1309926</c:v>
                </c:pt>
                <c:pt idx="6">
                  <c:v>1363448</c:v>
                </c:pt>
                <c:pt idx="7">
                  <c:v>1414090</c:v>
                </c:pt>
                <c:pt idx="8">
                  <c:v>1450876</c:v>
                </c:pt>
                <c:pt idx="9">
                  <c:v>1421715</c:v>
                </c:pt>
                <c:pt idx="10">
                  <c:v>1403686</c:v>
                </c:pt>
                <c:pt idx="11">
                  <c:v>1380888</c:v>
                </c:pt>
                <c:pt idx="12">
                  <c:v>1362532</c:v>
                </c:pt>
                <c:pt idx="13">
                  <c:v>1340430</c:v>
                </c:pt>
                <c:pt idx="14">
                  <c:v>1306549</c:v>
                </c:pt>
                <c:pt idx="15">
                  <c:v>1284762</c:v>
                </c:pt>
                <c:pt idx="16">
                  <c:v>1266578</c:v>
                </c:pt>
                <c:pt idx="18">
                  <c:v>1431334</c:v>
                </c:pt>
                <c:pt idx="19">
                  <c:v>1374448</c:v>
                </c:pt>
                <c:pt idx="20">
                  <c:v>1342633</c:v>
                </c:pt>
                <c:pt idx="21">
                  <c:v>1302199</c:v>
                </c:pt>
              </c:numCache>
            </c:numRef>
          </c:val>
          <c:smooth val="0"/>
          <c:extLst>
            <c:ext xmlns:c16="http://schemas.microsoft.com/office/drawing/2014/chart" uri="{C3380CC4-5D6E-409C-BE32-E72D297353CC}">
              <c16:uniqueId val="{00000003-4331-4C90-A308-EF443FC5D1BE}"/>
            </c:ext>
          </c:extLst>
        </c:ser>
        <c:ser>
          <c:idx val="1"/>
          <c:order val="1"/>
          <c:tx>
            <c:strRef>
              <c:f>'Evolution MICO'!$D$3</c:f>
              <c:strCache>
                <c:ptCount val="1"/>
                <c:pt idx="0">
                  <c:v>Femmes</c:v>
                </c:pt>
              </c:strCache>
            </c:strRef>
          </c:tx>
          <c:spPr>
            <a:ln w="28575" cap="rnd">
              <a:solidFill>
                <a:srgbClr val="991E66"/>
              </a:solidFill>
              <a:round/>
            </a:ln>
            <a:effectLst/>
          </c:spPr>
          <c:marker>
            <c:symbol val="none"/>
          </c:marker>
          <c:dLbls>
            <c:dLbl>
              <c:idx val="0"/>
              <c:layout>
                <c:manualLayout>
                  <c:x val="-3.2968326857412009E-2"/>
                  <c:y val="-4.780290494576215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331-4C90-A308-EF443FC5D1BE}"/>
                </c:ext>
              </c:extLst>
            </c:dLbl>
            <c:dLbl>
              <c:idx val="21"/>
              <c:layout>
                <c:manualLayout>
                  <c:x val="-1.7268924099892891E-16"/>
                  <c:y val="-3.546099290780142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A21-4B92-AEC7-3A3FEC78AA3D}"/>
                </c:ext>
              </c:extLst>
            </c:dLbl>
            <c:dLbl>
              <c:idx val="22"/>
              <c:layout>
                <c:manualLayout>
                  <c:x val="-2.1193924408336451E-2"/>
                  <c:y val="-5.148005148005147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4331-4C90-A308-EF443FC5D1BE}"/>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'Evolution MICO'!$B$6:$B$27</c:f>
              <c:strCache>
                <c:ptCount val="22"/>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 *</c:v>
                </c:pt>
                <c:pt idx="18">
                  <c:v>2019 *</c:v>
                </c:pt>
                <c:pt idx="19">
                  <c:v>2020</c:v>
                </c:pt>
                <c:pt idx="20">
                  <c:v>2021</c:v>
                </c:pt>
                <c:pt idx="21">
                  <c:v>2022</c:v>
                </c:pt>
              </c:strCache>
            </c:strRef>
          </c:cat>
          <c:val>
            <c:numRef>
              <c:f>'Evolution MICO'!$D$6:$D$27</c:f>
              <c:numCache>
                <c:formatCode>_-* #\ ##0_-;\-* #\ ##0_-;_-* "-"??_-;_-@_-</c:formatCode>
                <c:ptCount val="22"/>
                <c:pt idx="0">
                  <c:v>2386804</c:v>
                </c:pt>
                <c:pt idx="1">
                  <c:v>2506374</c:v>
                </c:pt>
                <c:pt idx="2">
                  <c:v>2623759</c:v>
                </c:pt>
                <c:pt idx="3">
                  <c:v>2760301</c:v>
                </c:pt>
                <c:pt idx="4">
                  <c:v>2908210</c:v>
                </c:pt>
                <c:pt idx="5">
                  <c:v>3059770</c:v>
                </c:pt>
                <c:pt idx="6">
                  <c:v>3201815</c:v>
                </c:pt>
                <c:pt idx="7">
                  <c:v>3335603</c:v>
                </c:pt>
                <c:pt idx="8">
                  <c:v>3447112</c:v>
                </c:pt>
                <c:pt idx="9">
                  <c:v>3455910</c:v>
                </c:pt>
                <c:pt idx="10">
                  <c:v>3494945</c:v>
                </c:pt>
                <c:pt idx="11">
                  <c:v>3519871</c:v>
                </c:pt>
                <c:pt idx="12">
                  <c:v>3536964</c:v>
                </c:pt>
                <c:pt idx="13">
                  <c:v>3532432</c:v>
                </c:pt>
                <c:pt idx="14">
                  <c:v>3518173</c:v>
                </c:pt>
                <c:pt idx="15">
                  <c:v>3509333</c:v>
                </c:pt>
                <c:pt idx="16">
                  <c:v>3495289</c:v>
                </c:pt>
                <c:pt idx="18">
                  <c:v>3581185</c:v>
                </c:pt>
                <c:pt idx="19">
                  <c:v>3525917</c:v>
                </c:pt>
                <c:pt idx="20">
                  <c:v>3496448</c:v>
                </c:pt>
                <c:pt idx="21">
                  <c:v>3442215</c:v>
                </c:pt>
              </c:numCache>
            </c:numRef>
          </c:val>
          <c:smooth val="0"/>
          <c:extLst>
            <c:ext xmlns:c16="http://schemas.microsoft.com/office/drawing/2014/chart" uri="{C3380CC4-5D6E-409C-BE32-E72D297353CC}">
              <c16:uniqueId val="{00000007-4331-4C90-A308-EF443FC5D1BE}"/>
            </c:ext>
          </c:extLst>
        </c:ser>
        <c:ser>
          <c:idx val="2"/>
          <c:order val="2"/>
          <c:tx>
            <c:strRef>
              <c:f>'Evolution MICO'!$E$3</c:f>
              <c:strCache>
                <c:ptCount val="1"/>
                <c:pt idx="0">
                  <c:v>Ensemble</c:v>
                </c:pt>
              </c:strCache>
            </c:strRef>
          </c:tx>
          <c:spPr>
            <a:ln w="28575" cap="rnd">
              <a:solidFill>
                <a:schemeClr val="accent6"/>
              </a:solidFill>
              <a:round/>
            </a:ln>
            <a:effectLst/>
          </c:spPr>
          <c:marker>
            <c:symbol val="none"/>
          </c:marker>
          <c:dLbls>
            <c:dLbl>
              <c:idx val="0"/>
              <c:layout>
                <c:manualLayout>
                  <c:x val="-3.5323207347227131E-2"/>
                  <c:y val="-5.515719801434093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4331-4C90-A308-EF443FC5D1BE}"/>
                </c:ext>
              </c:extLst>
            </c:dLbl>
            <c:dLbl>
              <c:idx val="21"/>
              <c:layout>
                <c:manualLayout>
                  <c:x val="-1.7268924099892891E-16"/>
                  <c:y val="-6.769825918762091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A21-4B92-AEC7-3A3FEC78AA3D}"/>
                </c:ext>
              </c:extLst>
            </c:dLbl>
            <c:dLbl>
              <c:idx val="22"/>
              <c:layout>
                <c:manualLayout>
                  <c:x val="-7.3001295184269399E-2"/>
                  <c:y val="-4.412575841147269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4331-4C90-A308-EF443FC5D1BE}"/>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'Evolution MICO'!$B$6:$B$27</c:f>
              <c:strCache>
                <c:ptCount val="22"/>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 *</c:v>
                </c:pt>
                <c:pt idx="18">
                  <c:v>2019 *</c:v>
                </c:pt>
                <c:pt idx="19">
                  <c:v>2020</c:v>
                </c:pt>
                <c:pt idx="20">
                  <c:v>2021</c:v>
                </c:pt>
                <c:pt idx="21">
                  <c:v>2022</c:v>
                </c:pt>
              </c:strCache>
            </c:strRef>
          </c:cat>
          <c:val>
            <c:numRef>
              <c:f>'Evolution MICO'!$E$6:$E$27</c:f>
              <c:numCache>
                <c:formatCode>_-* #\ ##0_-;\-* #\ ##0_-;_-* "-"??_-;_-@_-</c:formatCode>
                <c:ptCount val="22"/>
                <c:pt idx="0">
                  <c:v>3407415</c:v>
                </c:pt>
                <c:pt idx="1">
                  <c:v>3575261</c:v>
                </c:pt>
                <c:pt idx="2">
                  <c:v>3740932</c:v>
                </c:pt>
                <c:pt idx="3">
                  <c:v>3940019</c:v>
                </c:pt>
                <c:pt idx="4">
                  <c:v>4151667</c:v>
                </c:pt>
                <c:pt idx="5">
                  <c:v>4369696</c:v>
                </c:pt>
                <c:pt idx="6">
                  <c:v>4565263</c:v>
                </c:pt>
                <c:pt idx="7">
                  <c:v>4749693</c:v>
                </c:pt>
                <c:pt idx="8">
                  <c:v>4897988</c:v>
                </c:pt>
                <c:pt idx="9">
                  <c:v>4877625</c:v>
                </c:pt>
                <c:pt idx="10">
                  <c:v>4898631</c:v>
                </c:pt>
                <c:pt idx="11">
                  <c:v>4900759</c:v>
                </c:pt>
                <c:pt idx="12">
                  <c:v>4899496</c:v>
                </c:pt>
                <c:pt idx="13">
                  <c:v>4872862</c:v>
                </c:pt>
                <c:pt idx="14">
                  <c:v>4824722</c:v>
                </c:pt>
                <c:pt idx="15">
                  <c:v>4794095</c:v>
                </c:pt>
                <c:pt idx="16">
                  <c:v>4761867</c:v>
                </c:pt>
                <c:pt idx="18">
                  <c:v>5012519</c:v>
                </c:pt>
                <c:pt idx="19">
                  <c:v>4900365</c:v>
                </c:pt>
                <c:pt idx="20">
                  <c:v>4839081</c:v>
                </c:pt>
                <c:pt idx="21">
                  <c:v>4744414</c:v>
                </c:pt>
              </c:numCache>
            </c:numRef>
          </c:val>
          <c:smooth val="0"/>
          <c:extLst>
            <c:ext xmlns:c16="http://schemas.microsoft.com/office/drawing/2014/chart" uri="{C3380CC4-5D6E-409C-BE32-E72D297353CC}">
              <c16:uniqueId val="{0000000B-4331-4C90-A308-EF443FC5D1BE}"/>
            </c:ext>
          </c:extLst>
        </c:ser>
        <c:dLbls>
          <c:showLegendKey val="0"/>
          <c:showVal val="0"/>
          <c:showCatName val="0"/>
          <c:showSerName val="0"/>
          <c:showPercent val="0"/>
          <c:showBubbleSize val="0"/>
        </c:dLbls>
        <c:smooth val="0"/>
        <c:axId val="530502752"/>
        <c:axId val="530501768"/>
      </c:lineChart>
      <c:catAx>
        <c:axId val="530502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30501768"/>
        <c:crosses val="autoZero"/>
        <c:auto val="1"/>
        <c:lblAlgn val="ctr"/>
        <c:lblOffset val="100"/>
        <c:noMultiLvlLbl val="0"/>
      </c:catAx>
      <c:valAx>
        <c:axId val="53050176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305027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2443742755505807E-2"/>
          <c:y val="0.12539658792650918"/>
          <c:w val="0.92543853338129689"/>
          <c:h val="0.61211673430689006"/>
        </c:manualLayout>
      </c:layout>
      <c:barChart>
        <c:barDir val="col"/>
        <c:grouping val="clustered"/>
        <c:varyColors val="0"/>
        <c:ser>
          <c:idx val="1"/>
          <c:order val="0"/>
          <c:tx>
            <c:v>Droits dérivés servis seuls</c:v>
          </c:tx>
          <c:spPr>
            <a:solidFill>
              <a:srgbClr val="FF5800"/>
            </a:solidFill>
          </c:spPr>
          <c:invertIfNegative val="0"/>
          <c:cat>
            <c:strRef>
              <c:f>'Droits dérivés'!$Z$6:$Z$16</c:f>
              <c:strCache>
                <c:ptCount val="11"/>
                <c:pt idx="0">
                  <c:v> 100€ à 199€ </c:v>
                </c:pt>
                <c:pt idx="1">
                  <c:v> 200€ à 299€ </c:v>
                </c:pt>
                <c:pt idx="2">
                  <c:v> 300€ à 399€ </c:v>
                </c:pt>
                <c:pt idx="3">
                  <c:v> 400€ à 499€ </c:v>
                </c:pt>
                <c:pt idx="4">
                  <c:v> 500€ à 599€ </c:v>
                </c:pt>
                <c:pt idx="5">
                  <c:v> 600€ à 699€ </c:v>
                </c:pt>
                <c:pt idx="6">
                  <c:v> 700€ à 799€ </c:v>
                </c:pt>
                <c:pt idx="7">
                  <c:v> 800€ à 899€ </c:v>
                </c:pt>
                <c:pt idx="8">
                  <c:v> 900€ à 999€ </c:v>
                </c:pt>
                <c:pt idx="9">
                  <c:v> 1000€ à 1099€ </c:v>
                </c:pt>
                <c:pt idx="10">
                  <c:v> 1100€ à 1199€ </c:v>
                </c:pt>
              </c:strCache>
            </c:strRef>
          </c:cat>
          <c:val>
            <c:numRef>
              <c:f>'Droits dérivés'!$K$33:$K$43</c:f>
              <c:numCache>
                <c:formatCode>0.00%</c:formatCode>
                <c:ptCount val="11"/>
                <c:pt idx="0">
                  <c:v>0.20506811423231236</c:v>
                </c:pt>
                <c:pt idx="1">
                  <c:v>0.18070822649172044</c:v>
                </c:pt>
                <c:pt idx="2">
                  <c:v>0.132077866263625</c:v>
                </c:pt>
                <c:pt idx="3">
                  <c:v>0.23852672506540293</c:v>
                </c:pt>
                <c:pt idx="4">
                  <c:v>7.3943529941130154E-2</c:v>
                </c:pt>
                <c:pt idx="5">
                  <c:v>6.4580887633870501E-2</c:v>
                </c:pt>
                <c:pt idx="6">
                  <c:v>5.8918883059270774E-2</c:v>
                </c:pt>
                <c:pt idx="7">
                  <c:v>3.3191807255326694E-2</c:v>
                </c:pt>
                <c:pt idx="8">
                  <c:v>9.5861804399807321E-3</c:v>
                </c:pt>
                <c:pt idx="9">
                  <c:v>2.2959529502706976E-3</c:v>
                </c:pt>
                <c:pt idx="10">
                  <c:v>6.0283186759620068E-4</c:v>
                </c:pt>
              </c:numCache>
            </c:numRef>
          </c:val>
          <c:extLst>
            <c:ext xmlns:c16="http://schemas.microsoft.com/office/drawing/2014/chart" uri="{C3380CC4-5D6E-409C-BE32-E72D297353CC}">
              <c16:uniqueId val="{00000000-F923-4B7B-B67C-635294E1F583}"/>
            </c:ext>
          </c:extLst>
        </c:ser>
        <c:ser>
          <c:idx val="2"/>
          <c:order val="1"/>
          <c:tx>
            <c:v>Droits dérivés servis avec un droit direct</c:v>
          </c:tx>
          <c:spPr>
            <a:solidFill>
              <a:srgbClr val="991E66"/>
            </a:solidFill>
            <a:ln>
              <a:solidFill>
                <a:srgbClr val="991E66"/>
              </a:solidFill>
            </a:ln>
          </c:spPr>
          <c:invertIfNegative val="0"/>
          <c:cat>
            <c:strRef>
              <c:f>'Droits dérivés'!$Z$6:$Z$16</c:f>
              <c:strCache>
                <c:ptCount val="11"/>
                <c:pt idx="0">
                  <c:v> 100€ à 199€ </c:v>
                </c:pt>
                <c:pt idx="1">
                  <c:v> 200€ à 299€ </c:v>
                </c:pt>
                <c:pt idx="2">
                  <c:v> 300€ à 399€ </c:v>
                </c:pt>
                <c:pt idx="3">
                  <c:v> 400€ à 499€ </c:v>
                </c:pt>
                <c:pt idx="4">
                  <c:v> 500€ à 599€ </c:v>
                </c:pt>
                <c:pt idx="5">
                  <c:v> 600€ à 699€ </c:v>
                </c:pt>
                <c:pt idx="6">
                  <c:v> 700€ à 799€ </c:v>
                </c:pt>
                <c:pt idx="7">
                  <c:v> 800€ à 899€ </c:v>
                </c:pt>
                <c:pt idx="8">
                  <c:v> 900€ à 999€ </c:v>
                </c:pt>
                <c:pt idx="9">
                  <c:v> 1000€ à 1099€ </c:v>
                </c:pt>
                <c:pt idx="10">
                  <c:v> 1100€ à 1199€ </c:v>
                </c:pt>
              </c:strCache>
            </c:strRef>
          </c:cat>
          <c:val>
            <c:numRef>
              <c:f>'Droits dérivés'!$J$33:$J$43</c:f>
              <c:numCache>
                <c:formatCode>0.00%</c:formatCode>
                <c:ptCount val="11"/>
                <c:pt idx="0">
                  <c:v>9.7270820426924864E-2</c:v>
                </c:pt>
                <c:pt idx="1">
                  <c:v>0.11554486076375345</c:v>
                </c:pt>
                <c:pt idx="2">
                  <c:v>0.12238812533939074</c:v>
                </c:pt>
                <c:pt idx="3">
                  <c:v>0.2038251726590643</c:v>
                </c:pt>
                <c:pt idx="4">
                  <c:v>0.12622515277363497</c:v>
                </c:pt>
                <c:pt idx="5">
                  <c:v>0.12598949131542114</c:v>
                </c:pt>
                <c:pt idx="6">
                  <c:v>0.12913769894989638</c:v>
                </c:pt>
                <c:pt idx="7">
                  <c:v>6.3227539025155072E-2</c:v>
                </c:pt>
                <c:pt idx="8">
                  <c:v>1.1111939670666697E-2</c:v>
                </c:pt>
                <c:pt idx="9">
                  <c:v>2.90633197959449E-3</c:v>
                </c:pt>
                <c:pt idx="10">
                  <c:v>1.2179825467116382E-3</c:v>
                </c:pt>
              </c:numCache>
            </c:numRef>
          </c:val>
          <c:extLst>
            <c:ext xmlns:c16="http://schemas.microsoft.com/office/drawing/2014/chart" uri="{C3380CC4-5D6E-409C-BE32-E72D297353CC}">
              <c16:uniqueId val="{00000001-F923-4B7B-B67C-635294E1F583}"/>
            </c:ext>
          </c:extLst>
        </c:ser>
        <c:dLbls>
          <c:showLegendKey val="0"/>
          <c:showVal val="0"/>
          <c:showCatName val="0"/>
          <c:showSerName val="0"/>
          <c:showPercent val="0"/>
          <c:showBubbleSize val="0"/>
        </c:dLbls>
        <c:gapWidth val="75"/>
        <c:axId val="622610728"/>
        <c:axId val="1"/>
      </c:barChart>
      <c:lineChart>
        <c:grouping val="standard"/>
        <c:varyColors val="0"/>
        <c:ser>
          <c:idx val="0"/>
          <c:order val="2"/>
          <c:tx>
            <c:v>Ensemble des droits dérivés</c:v>
          </c:tx>
          <c:spPr>
            <a:ln>
              <a:solidFill>
                <a:srgbClr val="52AE32"/>
              </a:solidFill>
            </a:ln>
          </c:spPr>
          <c:marker>
            <c:symbol val="none"/>
          </c:marker>
          <c:val>
            <c:numRef>
              <c:f>'Droits dérivés'!$L$33:$L$43</c:f>
              <c:numCache>
                <c:formatCode>0.00%</c:formatCode>
                <c:ptCount val="11"/>
                <c:pt idx="0">
                  <c:v>0.12410595617542754</c:v>
                </c:pt>
                <c:pt idx="1">
                  <c:v>0.13176667583358526</c:v>
                </c:pt>
                <c:pt idx="2">
                  <c:v>0.12480029640501217</c:v>
                </c:pt>
                <c:pt idx="3">
                  <c:v>0.21246380204051299</c:v>
                </c:pt>
                <c:pt idx="4">
                  <c:v>0.11321012803289177</c:v>
                </c:pt>
                <c:pt idx="5">
                  <c:v>0.11070238940639296</c:v>
                </c:pt>
                <c:pt idx="6">
                  <c:v>0.11165737648534597</c:v>
                </c:pt>
                <c:pt idx="7">
                  <c:v>5.57504223843227E-2</c:v>
                </c:pt>
                <c:pt idx="8">
                  <c:v>1.073211607185811E-2</c:v>
                </c:pt>
                <c:pt idx="9">
                  <c:v>2.7543837856118629E-3</c:v>
                </c:pt>
                <c:pt idx="10">
                  <c:v>1.0648464948025008E-3</c:v>
                </c:pt>
              </c:numCache>
            </c:numRef>
          </c:val>
          <c:smooth val="0"/>
          <c:extLst>
            <c:ext xmlns:c16="http://schemas.microsoft.com/office/drawing/2014/chart" uri="{C3380CC4-5D6E-409C-BE32-E72D297353CC}">
              <c16:uniqueId val="{00000002-F923-4B7B-B67C-635294E1F583}"/>
            </c:ext>
          </c:extLst>
        </c:ser>
        <c:dLbls>
          <c:showLegendKey val="0"/>
          <c:showVal val="0"/>
          <c:showCatName val="0"/>
          <c:showSerName val="0"/>
          <c:showPercent val="0"/>
          <c:showBubbleSize val="0"/>
        </c:dLbls>
        <c:marker val="1"/>
        <c:smooth val="0"/>
        <c:axId val="622610728"/>
        <c:axId val="1"/>
      </c:lineChart>
      <c:catAx>
        <c:axId val="622610728"/>
        <c:scaling>
          <c:orientation val="minMax"/>
        </c:scaling>
        <c:delete val="0"/>
        <c:axPos val="b"/>
        <c:numFmt formatCode="General" sourceLinked="1"/>
        <c:majorTickMark val="none"/>
        <c:minorTickMark val="none"/>
        <c:tickLblPos val="nextTo"/>
        <c:txPr>
          <a:bodyPr rot="0" vert="horz"/>
          <a:lstStyle/>
          <a:p>
            <a:pPr>
              <a:defRPr sz="1000" b="0" i="0" u="none" strike="noStrike" baseline="0">
                <a:solidFill>
                  <a:srgbClr val="000000"/>
                </a:solidFill>
                <a:latin typeface="Calibri"/>
                <a:ea typeface="Calibri"/>
                <a:cs typeface="Calibri"/>
              </a:defRPr>
            </a:pPr>
            <a:endParaRPr lang="fr-FR"/>
          </a:p>
        </c:txPr>
        <c:crossAx val="1"/>
        <c:crosses val="autoZero"/>
        <c:auto val="1"/>
        <c:lblAlgn val="ctr"/>
        <c:lblOffset val="100"/>
        <c:tickLblSkip val="1"/>
        <c:noMultiLvlLbl val="0"/>
      </c:catAx>
      <c:valAx>
        <c:axId val="1"/>
        <c:scaling>
          <c:orientation val="minMax"/>
          <c:max val="0.4"/>
        </c:scaling>
        <c:delete val="0"/>
        <c:axPos val="l"/>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Calibri"/>
                <a:ea typeface="Calibri"/>
                <a:cs typeface="Calibri"/>
              </a:defRPr>
            </a:pPr>
            <a:endParaRPr lang="fr-FR"/>
          </a:p>
        </c:txPr>
        <c:crossAx val="622610728"/>
        <c:crosses val="autoZero"/>
        <c:crossBetween val="between"/>
      </c:valAx>
    </c:plotArea>
    <c:legend>
      <c:legendPos val="b"/>
      <c:overlay val="0"/>
      <c:txPr>
        <a:bodyPr/>
        <a:lstStyle/>
        <a:p>
          <a:pPr>
            <a:defRPr sz="845" b="0" i="0" u="none" strike="noStrike" baseline="0">
              <a:solidFill>
                <a:srgbClr val="000000"/>
              </a:solidFill>
              <a:latin typeface="Calibri"/>
              <a:ea typeface="Calibri"/>
              <a:cs typeface="Calibri"/>
            </a:defRPr>
          </a:pPr>
          <a:endParaRPr lang="fr-FR"/>
        </a:p>
      </c:txPr>
    </c:legend>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0.75000000000000022" l="0.70000000000000018" r="0.70000000000000018" t="0.75000000000000022" header="0.3000000000000001" footer="0.3000000000000001"/>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13</xdr:col>
      <xdr:colOff>720090</xdr:colOff>
      <xdr:row>4</xdr:row>
      <xdr:rowOff>78105</xdr:rowOff>
    </xdr:from>
    <xdr:to>
      <xdr:col>24</xdr:col>
      <xdr:colOff>546735</xdr:colOff>
      <xdr:row>21</xdr:row>
      <xdr:rowOff>102870</xdr:rowOff>
    </xdr:to>
    <xdr:graphicFrame macro="">
      <xdr:nvGraphicFramePr>
        <xdr:cNvPr id="2" name="Graphique 1">
          <a:extLst>
            <a:ext uri="{FF2B5EF4-FFF2-40B4-BE49-F238E27FC236}">
              <a16:creationId xmlns:a16="http://schemas.microsoft.com/office/drawing/2014/main" id="{8AE290A6-3651-4DFC-913D-744AE3F020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30163</xdr:colOff>
      <xdr:row>4</xdr:row>
      <xdr:rowOff>76200</xdr:rowOff>
    </xdr:from>
    <xdr:to>
      <xdr:col>11</xdr:col>
      <xdr:colOff>942975</xdr:colOff>
      <xdr:row>23</xdr:row>
      <xdr:rowOff>104775</xdr:rowOff>
    </xdr:to>
    <xdr:graphicFrame macro="">
      <xdr:nvGraphicFramePr>
        <xdr:cNvPr id="2" name="Graphique 1">
          <a:extLst>
            <a:ext uri="{FF2B5EF4-FFF2-40B4-BE49-F238E27FC236}">
              <a16:creationId xmlns:a16="http://schemas.microsoft.com/office/drawing/2014/main" id="{87F482CA-E93D-4CFA-A605-34625BFD33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7</xdr:col>
      <xdr:colOff>185736</xdr:colOff>
      <xdr:row>7</xdr:row>
      <xdr:rowOff>28575</xdr:rowOff>
    </xdr:from>
    <xdr:to>
      <xdr:col>13</xdr:col>
      <xdr:colOff>647699</xdr:colOff>
      <xdr:row>25</xdr:row>
      <xdr:rowOff>161925</xdr:rowOff>
    </xdr:to>
    <xdr:graphicFrame macro="">
      <xdr:nvGraphicFramePr>
        <xdr:cNvPr id="5" name="Graphique 4">
          <a:extLst>
            <a:ext uri="{FF2B5EF4-FFF2-40B4-BE49-F238E27FC236}">
              <a16:creationId xmlns:a16="http://schemas.microsoft.com/office/drawing/2014/main" id="{69BE3AE7-AAF1-46AA-AB80-D2ACCD448D1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171450</xdr:colOff>
      <xdr:row>2</xdr:row>
      <xdr:rowOff>91440</xdr:rowOff>
    </xdr:from>
    <xdr:to>
      <xdr:col>13</xdr:col>
      <xdr:colOff>571500</xdr:colOff>
      <xdr:row>17</xdr:row>
      <xdr:rowOff>91440</xdr:rowOff>
    </xdr:to>
    <xdr:graphicFrame macro="">
      <xdr:nvGraphicFramePr>
        <xdr:cNvPr id="2" name="Graphique 1">
          <a:extLst>
            <a:ext uri="{FF2B5EF4-FFF2-40B4-BE49-F238E27FC236}">
              <a16:creationId xmlns:a16="http://schemas.microsoft.com/office/drawing/2014/main" id="{00C1DBAD-4B0C-42BE-AC01-0584F2216F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18</xdr:col>
      <xdr:colOff>142875</xdr:colOff>
      <xdr:row>5</xdr:row>
      <xdr:rowOff>161925</xdr:rowOff>
    </xdr:from>
    <xdr:to>
      <xdr:col>29</xdr:col>
      <xdr:colOff>76200</xdr:colOff>
      <xdr:row>21</xdr:row>
      <xdr:rowOff>57150</xdr:rowOff>
    </xdr:to>
    <xdr:graphicFrame macro="">
      <xdr:nvGraphicFramePr>
        <xdr:cNvPr id="2" name="Graphique 3">
          <a:extLst>
            <a:ext uri="{FF2B5EF4-FFF2-40B4-BE49-F238E27FC236}">
              <a16:creationId xmlns:a16="http://schemas.microsoft.com/office/drawing/2014/main" id="{91E98230-7203-4375-A151-D8B498AB03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23</xdr:col>
      <xdr:colOff>295275</xdr:colOff>
      <xdr:row>7</xdr:row>
      <xdr:rowOff>190500</xdr:rowOff>
    </xdr:from>
    <xdr:to>
      <xdr:col>26</xdr:col>
      <xdr:colOff>693738</xdr:colOff>
      <xdr:row>8</xdr:row>
      <xdr:rowOff>316230</xdr:rowOff>
    </xdr:to>
    <xdr:sp macro="" textlink="">
      <xdr:nvSpPr>
        <xdr:cNvPr id="3" name="ZoneTexte 2">
          <a:extLst>
            <a:ext uri="{FF2B5EF4-FFF2-40B4-BE49-F238E27FC236}">
              <a16:creationId xmlns:a16="http://schemas.microsoft.com/office/drawing/2014/main" id="{5DAEF98E-D991-43B0-AA49-DF0681E06F80}"/>
            </a:ext>
          </a:extLst>
        </xdr:cNvPr>
        <xdr:cNvSpPr txBox="1"/>
      </xdr:nvSpPr>
      <xdr:spPr>
        <a:xfrm>
          <a:off x="16906875" y="1562100"/>
          <a:ext cx="2684463" cy="697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b="1">
              <a:solidFill>
                <a:schemeClr val="dk1"/>
              </a:solidFill>
              <a:effectLst/>
              <a:latin typeface="+mn-lt"/>
              <a:ea typeface="+mn-ea"/>
              <a:cs typeface="+mn-cs"/>
            </a:rPr>
            <a:t>Minimum contributif entier  678,70 €</a:t>
          </a:r>
          <a:endParaRPr lang="fr-FR" sz="1000" b="1">
            <a:effectLst/>
          </a:endParaRPr>
        </a:p>
        <a:p>
          <a:r>
            <a:rPr lang="fr-FR" sz="1000" b="1">
              <a:solidFill>
                <a:schemeClr val="dk1"/>
              </a:solidFill>
              <a:effectLst/>
              <a:latin typeface="+mn-lt"/>
              <a:ea typeface="+mn-ea"/>
              <a:cs typeface="+mn-cs"/>
            </a:rPr>
            <a:t>Minimum contributif entier majoré : 741,63 €</a:t>
          </a:r>
          <a:endParaRPr lang="fr-FR" sz="1000" b="1">
            <a:effectLst/>
          </a:endParaRPr>
        </a:p>
      </xdr:txBody>
    </xdr:sp>
    <xdr:clientData/>
  </xdr:twoCellAnchor>
  <xdr:twoCellAnchor>
    <xdr:from>
      <xdr:col>22</xdr:col>
      <xdr:colOff>361950</xdr:colOff>
      <xdr:row>7</xdr:row>
      <xdr:rowOff>552450</xdr:rowOff>
    </xdr:from>
    <xdr:to>
      <xdr:col>23</xdr:col>
      <xdr:colOff>485775</xdr:colOff>
      <xdr:row>10</xdr:row>
      <xdr:rowOff>19050</xdr:rowOff>
    </xdr:to>
    <xdr:cxnSp macro="">
      <xdr:nvCxnSpPr>
        <xdr:cNvPr id="4" name="Connecteur droit avec flèche 2">
          <a:extLst>
            <a:ext uri="{FF2B5EF4-FFF2-40B4-BE49-F238E27FC236}">
              <a16:creationId xmlns:a16="http://schemas.microsoft.com/office/drawing/2014/main" id="{2E373F7E-B5DA-4989-A199-F8B82D87DDEE}"/>
            </a:ext>
          </a:extLst>
        </xdr:cNvPr>
        <xdr:cNvCxnSpPr>
          <a:cxnSpLocks noChangeShapeType="1"/>
        </xdr:cNvCxnSpPr>
      </xdr:nvCxnSpPr>
      <xdr:spPr bwMode="auto">
        <a:xfrm flipH="1">
          <a:off x="16211550" y="1924050"/>
          <a:ext cx="885825" cy="800100"/>
        </a:xfrm>
        <a:prstGeom prst="straightConnector1">
          <a:avLst/>
        </a:prstGeom>
        <a:noFill/>
        <a:ln w="9525" algn="ctr">
          <a:solidFill>
            <a:srgbClr val="00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22</xdr:col>
      <xdr:colOff>19050</xdr:colOff>
      <xdr:row>7</xdr:row>
      <xdr:rowOff>352425</xdr:rowOff>
    </xdr:from>
    <xdr:to>
      <xdr:col>23</xdr:col>
      <xdr:colOff>323850</xdr:colOff>
      <xdr:row>8</xdr:row>
      <xdr:rowOff>533400</xdr:rowOff>
    </xdr:to>
    <xdr:cxnSp macro="">
      <xdr:nvCxnSpPr>
        <xdr:cNvPr id="5" name="Connecteur droit avec flèche 2">
          <a:extLst>
            <a:ext uri="{FF2B5EF4-FFF2-40B4-BE49-F238E27FC236}">
              <a16:creationId xmlns:a16="http://schemas.microsoft.com/office/drawing/2014/main" id="{DD163A75-730C-44A8-AA31-7B05605E7156}"/>
            </a:ext>
          </a:extLst>
        </xdr:cNvPr>
        <xdr:cNvCxnSpPr>
          <a:cxnSpLocks noChangeShapeType="1"/>
        </xdr:cNvCxnSpPr>
      </xdr:nvCxnSpPr>
      <xdr:spPr bwMode="auto">
        <a:xfrm flipH="1">
          <a:off x="15868650" y="1724025"/>
          <a:ext cx="1066800" cy="752475"/>
        </a:xfrm>
        <a:prstGeom prst="straightConnector1">
          <a:avLst/>
        </a:prstGeom>
        <a:noFill/>
        <a:ln w="9525" algn="ctr">
          <a:solidFill>
            <a:srgbClr val="000000"/>
          </a:solidFill>
          <a:round/>
          <a:headEnd/>
          <a:tailEnd type="arrow" w="med" len="med"/>
        </a:ln>
        <a:extLst>
          <a:ext uri="{909E8E84-426E-40DD-AFC4-6F175D3DCCD1}">
            <a14:hiddenFill xmlns:a14="http://schemas.microsoft.com/office/drawing/2010/main">
              <a:noFill/>
            </a14:hiddenFill>
          </a:ext>
        </a:ex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714375</xdr:colOff>
      <xdr:row>2</xdr:row>
      <xdr:rowOff>114300</xdr:rowOff>
    </xdr:from>
    <xdr:to>
      <xdr:col>16</xdr:col>
      <xdr:colOff>647065</xdr:colOff>
      <xdr:row>18</xdr:row>
      <xdr:rowOff>57150</xdr:rowOff>
    </xdr:to>
    <xdr:graphicFrame macro="">
      <xdr:nvGraphicFramePr>
        <xdr:cNvPr id="2" name="Graphique 1">
          <a:extLst>
            <a:ext uri="{FF2B5EF4-FFF2-40B4-BE49-F238E27FC236}">
              <a16:creationId xmlns:a16="http://schemas.microsoft.com/office/drawing/2014/main" id="{BEA693DF-8BC8-4CF0-AE4F-D81030EE0F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9525</xdr:colOff>
      <xdr:row>28</xdr:row>
      <xdr:rowOff>200025</xdr:rowOff>
    </xdr:from>
    <xdr:to>
      <xdr:col>17</xdr:col>
      <xdr:colOff>68580</xdr:colOff>
      <xdr:row>48</xdr:row>
      <xdr:rowOff>177165</xdr:rowOff>
    </xdr:to>
    <xdr:graphicFrame macro="">
      <xdr:nvGraphicFramePr>
        <xdr:cNvPr id="3" name="Graphique 2">
          <a:extLst>
            <a:ext uri="{FF2B5EF4-FFF2-40B4-BE49-F238E27FC236}">
              <a16:creationId xmlns:a16="http://schemas.microsoft.com/office/drawing/2014/main" id="{C5E86EDB-0C47-439E-9B08-43009D2986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152400</xdr:colOff>
      <xdr:row>2</xdr:row>
      <xdr:rowOff>60960</xdr:rowOff>
    </xdr:from>
    <xdr:to>
      <xdr:col>24</xdr:col>
      <xdr:colOff>38100</xdr:colOff>
      <xdr:row>19</xdr:row>
      <xdr:rowOff>123825</xdr:rowOff>
    </xdr:to>
    <xdr:graphicFrame macro="">
      <xdr:nvGraphicFramePr>
        <xdr:cNvPr id="2" name="Graphique 2">
          <a:extLst>
            <a:ext uri="{FF2B5EF4-FFF2-40B4-BE49-F238E27FC236}">
              <a16:creationId xmlns:a16="http://schemas.microsoft.com/office/drawing/2014/main" id="{84938867-6860-421B-AC50-56DDACB164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0.1781</cdr:x>
      <cdr:y>0.20592</cdr:y>
    </cdr:from>
    <cdr:to>
      <cdr:x>0.35407</cdr:x>
      <cdr:y>0.26319</cdr:y>
    </cdr:to>
    <cdr:sp macro="" textlink="">
      <cdr:nvSpPr>
        <cdr:cNvPr id="3" name="ZoneTexte 2"/>
        <cdr:cNvSpPr txBox="1"/>
      </cdr:nvSpPr>
      <cdr:spPr>
        <a:xfrm xmlns:a="http://schemas.openxmlformats.org/drawingml/2006/main">
          <a:off x="1336745" y="819082"/>
          <a:ext cx="1320778" cy="227800"/>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r>
            <a:rPr lang="fr-FR" sz="1000" b="1">
              <a:effectLst/>
              <a:latin typeface="+mn-lt"/>
              <a:ea typeface="+mn-ea"/>
              <a:cs typeface="+mn-cs"/>
            </a:rPr>
            <a:t>Minimum</a:t>
          </a:r>
          <a:r>
            <a:rPr lang="fr-FR" sz="1000" b="1" baseline="0">
              <a:effectLst/>
              <a:latin typeface="+mn-lt"/>
              <a:ea typeface="+mn-ea"/>
              <a:cs typeface="+mn-cs"/>
            </a:rPr>
            <a:t> PR  : 306 € </a:t>
          </a:r>
          <a:endParaRPr lang="fr-FR" sz="1000" b="1">
            <a:effectLst/>
          </a:endParaRPr>
        </a:p>
      </cdr:txBody>
    </cdr:sp>
  </cdr:relSizeAnchor>
  <cdr:relSizeAnchor xmlns:cdr="http://schemas.openxmlformats.org/drawingml/2006/chartDrawing">
    <cdr:from>
      <cdr:x>0.25995</cdr:x>
      <cdr:y>0.2956</cdr:y>
    </cdr:from>
    <cdr:to>
      <cdr:x>0.25995</cdr:x>
      <cdr:y>0.34762</cdr:y>
    </cdr:to>
    <cdr:cxnSp macro="">
      <cdr:nvCxnSpPr>
        <cdr:cNvPr id="5" name="Connecteur droit avec flèche 4">
          <a:extLst xmlns:a="http://schemas.openxmlformats.org/drawingml/2006/main">
            <a:ext uri="{FF2B5EF4-FFF2-40B4-BE49-F238E27FC236}">
              <a16:creationId xmlns:a16="http://schemas.microsoft.com/office/drawing/2014/main" id="{38FBBD5F-66CD-4093-8E56-A6A61A1B42A7}"/>
            </a:ext>
          </a:extLst>
        </cdr:cNvPr>
        <cdr:cNvCxnSpPr/>
      </cdr:nvCxnSpPr>
      <cdr:spPr bwMode="auto">
        <a:xfrm xmlns:a="http://schemas.openxmlformats.org/drawingml/2006/main">
          <a:off x="1951101" y="1175794"/>
          <a:ext cx="0" cy="206917"/>
        </a:xfrm>
        <a:prstGeom xmlns:a="http://schemas.openxmlformats.org/drawingml/2006/main" prst="straightConnector1">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arrow"/>
        </a:ln>
        <a:effectLst xmlns:a="http://schemas.openxmlformats.org/drawingml/2006/main"/>
      </cdr:spPr>
    </cdr:cxnSp>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ntant base y compris M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https://legislation.lassuranceretraite.fr/" TargetMode="External"/><Relationship Id="rId2" Type="http://schemas.openxmlformats.org/officeDocument/2006/relationships/hyperlink" Target="https://www.insee.fr/fr/statistiques/serie/001768580" TargetMode="External"/><Relationship Id="rId1" Type="http://schemas.openxmlformats.org/officeDocument/2006/relationships/hyperlink" Target="https://www.insee.fr/fr/statistiques/serie/001761313" TargetMode="External"/><Relationship Id="rId5" Type="http://schemas.openxmlformats.org/officeDocument/2006/relationships/drawing" Target="../drawings/drawing4.xml"/><Relationship Id="rId4"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7DD32-724C-43B6-AEC0-D4D33A480368}">
  <dimension ref="A1:I18"/>
  <sheetViews>
    <sheetView showGridLines="0" tabSelected="1" workbookViewId="0">
      <selection sqref="A1:E1"/>
    </sheetView>
  </sheetViews>
  <sheetFormatPr baseColWidth="10" defaultColWidth="11.5703125" defaultRowHeight="15" x14ac:dyDescent="0.25"/>
  <cols>
    <col min="1" max="1" width="51.28515625" style="1" customWidth="1"/>
    <col min="2" max="4" width="11.28515625" style="1" customWidth="1"/>
    <col min="5" max="5" width="12" style="1" customWidth="1"/>
    <col min="6" max="16384" width="11.5703125" style="1"/>
  </cols>
  <sheetData>
    <row r="1" spans="1:9" ht="36" customHeight="1" x14ac:dyDescent="0.25">
      <c r="A1" s="464" t="s">
        <v>85</v>
      </c>
      <c r="B1" s="464"/>
      <c r="C1" s="464"/>
      <c r="D1" s="464"/>
      <c r="E1" s="464"/>
    </row>
    <row r="2" spans="1:9" ht="45" x14ac:dyDescent="0.25">
      <c r="A2"/>
      <c r="B2" s="261" t="s">
        <v>0</v>
      </c>
      <c r="C2" s="262" t="s">
        <v>1</v>
      </c>
      <c r="D2" s="263" t="s">
        <v>2</v>
      </c>
      <c r="E2" s="227" t="s">
        <v>65</v>
      </c>
    </row>
    <row r="3" spans="1:9" x14ac:dyDescent="0.25">
      <c r="A3" s="2" t="s">
        <v>170</v>
      </c>
      <c r="B3" s="3"/>
      <c r="C3"/>
      <c r="D3" s="4"/>
      <c r="E3" s="228"/>
    </row>
    <row r="4" spans="1:9" ht="24" customHeight="1" x14ac:dyDescent="0.25">
      <c r="A4" s="5" t="s">
        <v>3</v>
      </c>
      <c r="B4" s="287">
        <v>910.84521743240998</v>
      </c>
      <c r="C4" s="288">
        <v>749.109556493269</v>
      </c>
      <c r="D4" s="289">
        <v>823.55464399596895</v>
      </c>
      <c r="E4" s="290">
        <f>C4/B4-1</f>
        <v>-0.17756656986689701</v>
      </c>
      <c r="H4" s="229"/>
      <c r="I4" s="229"/>
    </row>
    <row r="5" spans="1:9" ht="15.75" customHeight="1" x14ac:dyDescent="0.25">
      <c r="A5" s="6" t="s">
        <v>4</v>
      </c>
      <c r="B5" s="7"/>
      <c r="C5" s="8"/>
      <c r="D5" s="9"/>
      <c r="E5" s="230"/>
    </row>
    <row r="6" spans="1:9" x14ac:dyDescent="0.25">
      <c r="A6" s="10" t="s">
        <v>5</v>
      </c>
      <c r="B6" s="291">
        <v>921.37789880725097</v>
      </c>
      <c r="C6" s="292">
        <v>744.83605758517399</v>
      </c>
      <c r="D6" s="293">
        <v>828.68226641605202</v>
      </c>
      <c r="E6" s="294">
        <f t="shared" ref="E6:E14" si="0">C6/B6-1</f>
        <v>-0.19160633378618619</v>
      </c>
    </row>
    <row r="7" spans="1:9" x14ac:dyDescent="0.25">
      <c r="A7" s="13" t="s">
        <v>6</v>
      </c>
      <c r="B7" s="14">
        <v>983.3043296789931</v>
      </c>
      <c r="C7" s="15">
        <v>912.45857073472712</v>
      </c>
      <c r="D7" s="9">
        <v>942.65789317646716</v>
      </c>
      <c r="E7" s="231">
        <f t="shared" si="0"/>
        <v>-7.2048659612222066E-2</v>
      </c>
    </row>
    <row r="8" spans="1:9" x14ac:dyDescent="0.25">
      <c r="A8" s="13" t="s">
        <v>7</v>
      </c>
      <c r="B8" s="291">
        <v>701.19213034277698</v>
      </c>
      <c r="C8" s="292">
        <v>682.41946531815495</v>
      </c>
      <c r="D8" s="293">
        <v>688.79737578873005</v>
      </c>
      <c r="E8" s="294">
        <f t="shared" si="0"/>
        <v>-2.6772498167435321E-2</v>
      </c>
    </row>
    <row r="9" spans="1:9" ht="35.25" customHeight="1" x14ac:dyDescent="0.25">
      <c r="A9" s="16" t="s">
        <v>8</v>
      </c>
      <c r="B9" s="17">
        <v>1277</v>
      </c>
      <c r="C9" s="18">
        <v>1107</v>
      </c>
      <c r="D9" s="19">
        <v>1197</v>
      </c>
      <c r="E9" s="232">
        <f t="shared" si="0"/>
        <v>-0.13312451057165231</v>
      </c>
    </row>
    <row r="10" spans="1:9" s="21" customFormat="1" ht="27" customHeight="1" x14ac:dyDescent="0.25">
      <c r="A10" s="20" t="s">
        <v>9</v>
      </c>
      <c r="B10" s="295">
        <v>906.42</v>
      </c>
      <c r="C10" s="296">
        <v>681.39</v>
      </c>
      <c r="D10" s="297">
        <v>799.09</v>
      </c>
      <c r="E10" s="298">
        <f t="shared" si="0"/>
        <v>-0.24826239491626401</v>
      </c>
    </row>
    <row r="11" spans="1:9" x14ac:dyDescent="0.25">
      <c r="A11" s="22" t="s">
        <v>169</v>
      </c>
      <c r="B11" s="14"/>
      <c r="C11" s="15"/>
      <c r="D11" s="9"/>
      <c r="E11" s="231"/>
    </row>
    <row r="12" spans="1:9" ht="30" x14ac:dyDescent="0.25">
      <c r="A12" s="286" t="s">
        <v>111</v>
      </c>
      <c r="B12" s="299">
        <v>943.17</v>
      </c>
      <c r="C12" s="300">
        <v>791.76</v>
      </c>
      <c r="D12" s="301">
        <v>803.94</v>
      </c>
      <c r="E12" s="302">
        <f t="shared" ref="E12" si="1">C12/B12-1</f>
        <v>-0.16053309583638153</v>
      </c>
    </row>
    <row r="13" spans="1:9" ht="18.75" customHeight="1" x14ac:dyDescent="0.25">
      <c r="A13" s="13" t="s">
        <v>18</v>
      </c>
      <c r="B13" s="282">
        <v>218.06</v>
      </c>
      <c r="C13" s="283">
        <v>316.32</v>
      </c>
      <c r="D13" s="284">
        <v>312</v>
      </c>
      <c r="E13" s="285">
        <f t="shared" si="0"/>
        <v>0.45060992387416299</v>
      </c>
    </row>
    <row r="14" spans="1:9" ht="19.5" customHeight="1" x14ac:dyDescent="0.25">
      <c r="A14" s="303" t="s">
        <v>112</v>
      </c>
      <c r="B14" s="304">
        <v>1057.33</v>
      </c>
      <c r="C14" s="305">
        <v>957.78</v>
      </c>
      <c r="D14" s="306">
        <v>967</v>
      </c>
      <c r="E14" s="307">
        <f t="shared" si="0"/>
        <v>-9.4152251425761113E-2</v>
      </c>
    </row>
    <row r="15" spans="1:9" s="21" customFormat="1" ht="18.75" customHeight="1" x14ac:dyDescent="0.25">
      <c r="A15" s="308" t="s">
        <v>113</v>
      </c>
      <c r="B15" s="309">
        <v>907.66</v>
      </c>
      <c r="C15" s="310">
        <v>715</v>
      </c>
      <c r="D15" s="311">
        <v>799.98</v>
      </c>
      <c r="E15" s="312">
        <f>C15/B15-1</f>
        <v>-0.21226009739329699</v>
      </c>
    </row>
    <row r="16" spans="1:9" x14ac:dyDescent="0.25">
      <c r="A16" s="265" t="s">
        <v>80</v>
      </c>
      <c r="B16" s="264"/>
      <c r="C16" s="264"/>
      <c r="D16" s="264"/>
      <c r="E16" s="264"/>
    </row>
    <row r="17" spans="1:5" x14ac:dyDescent="0.25">
      <c r="A17" s="462" t="s">
        <v>81</v>
      </c>
      <c r="B17" s="462"/>
      <c r="C17" s="462"/>
      <c r="D17" s="462"/>
      <c r="E17" s="462"/>
    </row>
    <row r="18" spans="1:5" ht="28.5" customHeight="1" x14ac:dyDescent="0.25">
      <c r="A18" s="463" t="s">
        <v>82</v>
      </c>
      <c r="B18" s="463"/>
      <c r="C18" s="463"/>
      <c r="D18" s="463"/>
      <c r="E18" s="463"/>
    </row>
  </sheetData>
  <mergeCells count="3">
    <mergeCell ref="A17:E17"/>
    <mergeCell ref="A18:E18"/>
    <mergeCell ref="A1:E1"/>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1F12C-C265-4395-9782-EAC4CFDA5120}">
  <dimension ref="A1:K7"/>
  <sheetViews>
    <sheetView showGridLines="0" workbookViewId="0">
      <selection sqref="A1:G1"/>
    </sheetView>
  </sheetViews>
  <sheetFormatPr baseColWidth="10" defaultColWidth="11.42578125" defaultRowHeight="15" x14ac:dyDescent="0.25"/>
  <cols>
    <col min="1" max="1" width="32.5703125" style="1" customWidth="1"/>
    <col min="2" max="8" width="11.42578125" style="1"/>
    <col min="9" max="9" width="13" style="1" bestFit="1" customWidth="1"/>
    <col min="10" max="10" width="12.85546875" style="1" bestFit="1" customWidth="1"/>
    <col min="11" max="11" width="13.85546875" style="1" bestFit="1" customWidth="1"/>
    <col min="12" max="16384" width="11.42578125" style="1"/>
  </cols>
  <sheetData>
    <row r="1" spans="1:11" ht="33.75" customHeight="1" x14ac:dyDescent="0.25">
      <c r="A1" s="537" t="s">
        <v>74</v>
      </c>
      <c r="B1" s="537"/>
      <c r="C1" s="537"/>
      <c r="D1" s="537"/>
      <c r="E1" s="537"/>
      <c r="F1" s="537"/>
      <c r="G1" s="537"/>
    </row>
    <row r="2" spans="1:11" x14ac:dyDescent="0.25">
      <c r="B2" s="538" t="s">
        <v>0</v>
      </c>
      <c r="C2" s="539"/>
      <c r="D2" s="538" t="s">
        <v>1</v>
      </c>
      <c r="E2" s="540"/>
      <c r="F2" s="538" t="s">
        <v>2</v>
      </c>
      <c r="G2" s="540"/>
    </row>
    <row r="3" spans="1:11" ht="30" x14ac:dyDescent="0.25">
      <c r="B3" s="178">
        <v>2022</v>
      </c>
      <c r="C3" s="179" t="s">
        <v>76</v>
      </c>
      <c r="D3" s="178">
        <v>2022</v>
      </c>
      <c r="E3" s="179" t="s">
        <v>76</v>
      </c>
      <c r="F3" s="178">
        <v>2022</v>
      </c>
      <c r="G3" s="177" t="s">
        <v>76</v>
      </c>
      <c r="I3" s="541" t="s">
        <v>75</v>
      </c>
      <c r="J3" s="541"/>
      <c r="K3" s="541"/>
    </row>
    <row r="4" spans="1:11" ht="30" customHeight="1" x14ac:dyDescent="0.25">
      <c r="A4" s="176" t="s">
        <v>56</v>
      </c>
      <c r="B4" s="174">
        <v>1302199</v>
      </c>
      <c r="C4" s="175">
        <f>B4/'Evolution MICO'!C26-1</f>
        <v>-3.0115452249423358E-2</v>
      </c>
      <c r="D4" s="174">
        <v>3442215</v>
      </c>
      <c r="E4" s="172">
        <f>D4/'Evolution MICO'!D26-1</f>
        <v>-1.5510884188753793E-2</v>
      </c>
      <c r="F4" s="173">
        <f>B4+D4</f>
        <v>4744414</v>
      </c>
      <c r="G4" s="172">
        <f>F4/'Evolution MICO'!E26-1</f>
        <v>-1.9563012067787211E-2</v>
      </c>
      <c r="I4" s="253" t="s">
        <v>0</v>
      </c>
      <c r="J4" s="253" t="s">
        <v>1</v>
      </c>
      <c r="K4" s="253" t="s">
        <v>2</v>
      </c>
    </row>
    <row r="5" spans="1:11" ht="30" customHeight="1" x14ac:dyDescent="0.25">
      <c r="A5" s="171" t="s">
        <v>55</v>
      </c>
      <c r="B5" s="169">
        <f>B4/I5</f>
        <v>0.19707078315190307</v>
      </c>
      <c r="C5" s="170"/>
      <c r="D5" s="169">
        <f>D4/J5</f>
        <v>0.44428914369455363</v>
      </c>
      <c r="E5" s="168"/>
      <c r="F5" s="255">
        <f>F4/K5</f>
        <v>0.33049534309723461</v>
      </c>
      <c r="G5" s="168"/>
      <c r="I5" s="254">
        <v>6607773</v>
      </c>
      <c r="J5" s="254">
        <v>7747691</v>
      </c>
      <c r="K5" s="254">
        <f>SUM(I5:J5)</f>
        <v>14355464</v>
      </c>
    </row>
    <row r="6" spans="1:11" x14ac:dyDescent="0.25">
      <c r="A6" s="279" t="s">
        <v>80</v>
      </c>
    </row>
    <row r="7" spans="1:11" x14ac:dyDescent="0.25">
      <c r="A7" s="313" t="s">
        <v>114</v>
      </c>
    </row>
  </sheetData>
  <mergeCells count="5">
    <mergeCell ref="A1:G1"/>
    <mergeCell ref="B2:C2"/>
    <mergeCell ref="D2:E2"/>
    <mergeCell ref="F2:G2"/>
    <mergeCell ref="I3:K3"/>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989D1-36E4-40AB-A7B3-039A72195BC3}">
  <dimension ref="B1:Q54"/>
  <sheetViews>
    <sheetView showGridLines="0" workbookViewId="0"/>
  </sheetViews>
  <sheetFormatPr baseColWidth="10" defaultRowHeight="15" x14ac:dyDescent="0.25"/>
  <cols>
    <col min="1" max="1" width="5.140625" customWidth="1"/>
    <col min="2" max="2" width="15.5703125" customWidth="1"/>
    <col min="3" max="5" width="12.85546875" bestFit="1" customWidth="1"/>
    <col min="6" max="6" width="14.7109375" customWidth="1"/>
    <col min="7" max="7" width="16.7109375" customWidth="1"/>
    <col min="8" max="8" width="15.7109375" customWidth="1"/>
  </cols>
  <sheetData>
    <row r="1" spans="2:17" s="206" customFormat="1" ht="41.25" customHeight="1" x14ac:dyDescent="0.25">
      <c r="B1" s="542" t="s">
        <v>100</v>
      </c>
      <c r="C1" s="542"/>
      <c r="D1" s="542"/>
      <c r="E1" s="542"/>
      <c r="F1" s="542"/>
      <c r="G1" s="542"/>
      <c r="H1" s="542"/>
    </row>
    <row r="2" spans="2:17" ht="33.75" customHeight="1" x14ac:dyDescent="0.25">
      <c r="B2" s="545" t="s">
        <v>67</v>
      </c>
      <c r="C2" s="547" t="s">
        <v>72</v>
      </c>
      <c r="D2" s="548"/>
      <c r="E2" s="549"/>
      <c r="F2" s="550" t="s">
        <v>71</v>
      </c>
      <c r="G2" s="551" t="s">
        <v>68</v>
      </c>
      <c r="H2" s="552" t="s">
        <v>69</v>
      </c>
      <c r="K2" s="543" t="s">
        <v>177</v>
      </c>
      <c r="L2" s="543"/>
      <c r="M2" s="543"/>
      <c r="N2" s="543"/>
      <c r="O2" s="543"/>
      <c r="P2" s="543"/>
      <c r="Q2" s="543"/>
    </row>
    <row r="3" spans="2:17" ht="59.25" customHeight="1" x14ac:dyDescent="0.25">
      <c r="B3" s="546"/>
      <c r="C3" s="429" t="s">
        <v>0</v>
      </c>
      <c r="D3" s="429" t="s">
        <v>1</v>
      </c>
      <c r="E3" s="429" t="s">
        <v>2</v>
      </c>
      <c r="F3" s="550"/>
      <c r="G3" s="551"/>
      <c r="H3" s="553"/>
    </row>
    <row r="4" spans="2:17" ht="15" customHeight="1" x14ac:dyDescent="0.25">
      <c r="B4" s="430">
        <v>2001</v>
      </c>
      <c r="C4" s="431" t="s">
        <v>14</v>
      </c>
      <c r="D4" s="431" t="s">
        <v>14</v>
      </c>
      <c r="E4" s="432">
        <v>3125197</v>
      </c>
      <c r="F4" s="433">
        <v>9252720</v>
      </c>
      <c r="G4" s="434">
        <f t="shared" ref="G4:G6" si="0">E4/F4</f>
        <v>0.33775981549209316</v>
      </c>
      <c r="H4" s="435"/>
    </row>
    <row r="5" spans="2:17" ht="15" customHeight="1" x14ac:dyDescent="0.25">
      <c r="B5" s="436">
        <v>2002</v>
      </c>
      <c r="C5" s="437" t="s">
        <v>14</v>
      </c>
      <c r="D5" s="437" t="s">
        <v>14</v>
      </c>
      <c r="E5" s="438">
        <v>3254076</v>
      </c>
      <c r="F5" s="433">
        <v>9424938</v>
      </c>
      <c r="G5" s="434">
        <f t="shared" si="0"/>
        <v>0.34526232427205356</v>
      </c>
      <c r="H5" s="439">
        <f>E5/E4-1</f>
        <v>4.1238680313593123E-2</v>
      </c>
    </row>
    <row r="6" spans="2:17" x14ac:dyDescent="0.25">
      <c r="B6" s="436">
        <v>2003</v>
      </c>
      <c r="C6" s="433">
        <v>1020611</v>
      </c>
      <c r="D6" s="433">
        <v>2386804</v>
      </c>
      <c r="E6" s="433">
        <f t="shared" ref="E6" si="1">SUM(C6:D6)</f>
        <v>3407415</v>
      </c>
      <c r="F6" s="433">
        <v>9588050</v>
      </c>
      <c r="G6" s="434">
        <f t="shared" si="0"/>
        <v>0.35538143835294977</v>
      </c>
      <c r="H6" s="439">
        <f t="shared" ref="H6" si="2">E6/E5-1</f>
        <v>4.712213236568541E-2</v>
      </c>
    </row>
    <row r="7" spans="2:17" x14ac:dyDescent="0.25">
      <c r="B7" s="436">
        <v>2004</v>
      </c>
      <c r="C7" s="433">
        <v>1068887</v>
      </c>
      <c r="D7" s="433">
        <v>2506374</v>
      </c>
      <c r="E7" s="433">
        <f>SUM(C7:D7)</f>
        <v>3575261</v>
      </c>
      <c r="F7" s="433">
        <v>9916644</v>
      </c>
      <c r="G7" s="434">
        <f>E7/F7</f>
        <v>0.36053134508004925</v>
      </c>
      <c r="H7" s="439">
        <f>E7/E6-1</f>
        <v>4.9259042411916365E-2</v>
      </c>
    </row>
    <row r="8" spans="2:17" x14ac:dyDescent="0.25">
      <c r="B8" s="436">
        <v>2005</v>
      </c>
      <c r="C8" s="433">
        <v>1117173</v>
      </c>
      <c r="D8" s="433">
        <v>2623759</v>
      </c>
      <c r="E8" s="433">
        <f t="shared" ref="E8:E22" si="3">SUM(C8:D8)</f>
        <v>3740932</v>
      </c>
      <c r="F8" s="433">
        <v>10206851</v>
      </c>
      <c r="G8" s="434">
        <f t="shared" ref="G8:G22" si="4">E8/F8</f>
        <v>0.36651186541275071</v>
      </c>
      <c r="H8" s="439">
        <f t="shared" ref="H8:H21" si="5">E8/E7-1</f>
        <v>4.6338155452147367E-2</v>
      </c>
    </row>
    <row r="9" spans="2:17" x14ac:dyDescent="0.25">
      <c r="B9" s="436">
        <v>2006</v>
      </c>
      <c r="C9" s="433">
        <v>1179718</v>
      </c>
      <c r="D9" s="433">
        <v>2760301</v>
      </c>
      <c r="E9" s="433">
        <f t="shared" si="3"/>
        <v>3940019</v>
      </c>
      <c r="F9" s="433">
        <v>10575899</v>
      </c>
      <c r="G9" s="434">
        <f t="shared" si="4"/>
        <v>0.37254695794655374</v>
      </c>
      <c r="H9" s="439">
        <f t="shared" si="5"/>
        <v>5.3218556231441783E-2</v>
      </c>
    </row>
    <row r="10" spans="2:17" x14ac:dyDescent="0.25">
      <c r="B10" s="436">
        <v>2007</v>
      </c>
      <c r="C10" s="433">
        <v>1243457</v>
      </c>
      <c r="D10" s="433">
        <v>2908210</v>
      </c>
      <c r="E10" s="433">
        <f t="shared" si="3"/>
        <v>4151667</v>
      </c>
      <c r="F10" s="433">
        <v>10973791</v>
      </c>
      <c r="G10" s="434">
        <f t="shared" si="4"/>
        <v>0.37832568526227628</v>
      </c>
      <c r="H10" s="439">
        <f t="shared" si="5"/>
        <v>5.3717507453644231E-2</v>
      </c>
    </row>
    <row r="11" spans="2:17" x14ac:dyDescent="0.25">
      <c r="B11" s="436">
        <v>2008</v>
      </c>
      <c r="C11" s="433">
        <v>1309926</v>
      </c>
      <c r="D11" s="433">
        <v>3059770</v>
      </c>
      <c r="E11" s="433">
        <f t="shared" si="3"/>
        <v>4369696</v>
      </c>
      <c r="F11" s="433">
        <v>11361963</v>
      </c>
      <c r="G11" s="434">
        <f t="shared" si="4"/>
        <v>0.38458988116754123</v>
      </c>
      <c r="H11" s="439">
        <f t="shared" si="5"/>
        <v>5.2516013447128529E-2</v>
      </c>
    </row>
    <row r="12" spans="2:17" x14ac:dyDescent="0.25">
      <c r="B12" s="436">
        <v>2009</v>
      </c>
      <c r="C12" s="433">
        <v>1363448</v>
      </c>
      <c r="D12" s="433">
        <v>3201815</v>
      </c>
      <c r="E12" s="433">
        <f t="shared" si="3"/>
        <v>4565263</v>
      </c>
      <c r="F12" s="433">
        <v>11676174</v>
      </c>
      <c r="G12" s="434">
        <f t="shared" si="4"/>
        <v>0.39098963410445919</v>
      </c>
      <c r="H12" s="439">
        <f t="shared" si="5"/>
        <v>4.4755287324335535E-2</v>
      </c>
    </row>
    <row r="13" spans="2:17" x14ac:dyDescent="0.25">
      <c r="B13" s="436">
        <v>2010</v>
      </c>
      <c r="C13" s="433">
        <v>1414090</v>
      </c>
      <c r="D13" s="433">
        <v>3335603</v>
      </c>
      <c r="E13" s="433">
        <f t="shared" si="3"/>
        <v>4749693</v>
      </c>
      <c r="F13" s="433">
        <v>12014303</v>
      </c>
      <c r="G13" s="434">
        <f t="shared" si="4"/>
        <v>0.39533654178690181</v>
      </c>
      <c r="H13" s="439">
        <f t="shared" si="5"/>
        <v>4.0398548780212762E-2</v>
      </c>
      <c r="I13" s="245"/>
    </row>
    <row r="14" spans="2:17" x14ac:dyDescent="0.25">
      <c r="B14" s="436">
        <v>2011</v>
      </c>
      <c r="C14" s="433">
        <v>1450876</v>
      </c>
      <c r="D14" s="433">
        <v>3447112</v>
      </c>
      <c r="E14" s="433">
        <f t="shared" si="3"/>
        <v>4897988</v>
      </c>
      <c r="F14" s="433">
        <v>12237792</v>
      </c>
      <c r="G14" s="434">
        <f t="shared" si="4"/>
        <v>0.40023461748655315</v>
      </c>
      <c r="H14" s="439">
        <f t="shared" si="5"/>
        <v>3.1222017928316692E-2</v>
      </c>
    </row>
    <row r="15" spans="2:17" x14ac:dyDescent="0.25">
      <c r="B15" s="436">
        <v>2012</v>
      </c>
      <c r="C15" s="433">
        <v>1421715</v>
      </c>
      <c r="D15" s="433">
        <v>3455910</v>
      </c>
      <c r="E15" s="433">
        <f t="shared" si="3"/>
        <v>4877625</v>
      </c>
      <c r="F15" s="433">
        <v>12377039</v>
      </c>
      <c r="G15" s="434">
        <f t="shared" si="4"/>
        <v>0.39408658242088435</v>
      </c>
      <c r="H15" s="439">
        <f t="shared" si="5"/>
        <v>-4.1574213738375665E-3</v>
      </c>
    </row>
    <row r="16" spans="2:17" x14ac:dyDescent="0.25">
      <c r="B16" s="436">
        <v>2013</v>
      </c>
      <c r="C16" s="433">
        <v>1403686</v>
      </c>
      <c r="D16" s="433">
        <v>3494945</v>
      </c>
      <c r="E16" s="433">
        <f t="shared" si="3"/>
        <v>4898631</v>
      </c>
      <c r="F16" s="433">
        <v>12653193</v>
      </c>
      <c r="G16" s="434">
        <f t="shared" si="4"/>
        <v>0.38714583741827063</v>
      </c>
      <c r="H16" s="439">
        <f t="shared" si="5"/>
        <v>4.3066041362342933E-3</v>
      </c>
    </row>
    <row r="17" spans="2:17" x14ac:dyDescent="0.25">
      <c r="B17" s="436">
        <v>2014</v>
      </c>
      <c r="C17" s="433">
        <v>1380888</v>
      </c>
      <c r="D17" s="433">
        <v>3519871</v>
      </c>
      <c r="E17" s="433">
        <f t="shared" si="3"/>
        <v>4900759</v>
      </c>
      <c r="F17" s="433">
        <v>12860524</v>
      </c>
      <c r="G17" s="434">
        <f t="shared" si="4"/>
        <v>0.3810699315206752</v>
      </c>
      <c r="H17" s="439">
        <f t="shared" si="5"/>
        <v>4.3440708230524372E-4</v>
      </c>
    </row>
    <row r="18" spans="2:17" x14ac:dyDescent="0.25">
      <c r="B18" s="436">
        <v>2015</v>
      </c>
      <c r="C18" s="433">
        <v>1362532</v>
      </c>
      <c r="D18" s="433">
        <v>3536964</v>
      </c>
      <c r="E18" s="440">
        <f t="shared" si="3"/>
        <v>4899496</v>
      </c>
      <c r="F18" s="433">
        <v>13040190</v>
      </c>
      <c r="G18" s="434">
        <f t="shared" si="4"/>
        <v>0.37572274637102682</v>
      </c>
      <c r="H18" s="439">
        <f>E18/E17-1</f>
        <v>-2.5771518248496328E-4</v>
      </c>
    </row>
    <row r="19" spans="2:17" x14ac:dyDescent="0.25">
      <c r="B19" s="436">
        <v>2016</v>
      </c>
      <c r="C19" s="433">
        <v>1340430</v>
      </c>
      <c r="D19" s="433">
        <v>3532432</v>
      </c>
      <c r="E19" s="433">
        <f t="shared" si="3"/>
        <v>4872862</v>
      </c>
      <c r="F19" s="433">
        <v>13223004</v>
      </c>
      <c r="G19" s="434">
        <f t="shared" si="4"/>
        <v>0.36851399273569002</v>
      </c>
      <c r="H19" s="439">
        <f t="shared" si="5"/>
        <v>-5.4360693426426243E-3</v>
      </c>
    </row>
    <row r="20" spans="2:17" x14ac:dyDescent="0.25">
      <c r="B20" s="436">
        <v>2017</v>
      </c>
      <c r="C20" s="433">
        <v>1306549</v>
      </c>
      <c r="D20" s="433">
        <v>3518173</v>
      </c>
      <c r="E20" s="433">
        <f t="shared" si="3"/>
        <v>4824722</v>
      </c>
      <c r="F20" s="433">
        <v>13379101</v>
      </c>
      <c r="G20" s="434">
        <f t="shared" si="4"/>
        <v>0.36061630747835749</v>
      </c>
      <c r="H20" s="439">
        <f t="shared" si="5"/>
        <v>-9.8792044593095651E-3</v>
      </c>
      <c r="K20" s="544" t="s">
        <v>119</v>
      </c>
      <c r="L20" s="544"/>
      <c r="M20" s="544"/>
      <c r="N20" s="544"/>
      <c r="O20" s="544"/>
      <c r="P20" s="544"/>
      <c r="Q20" s="544"/>
    </row>
    <row r="21" spans="2:17" ht="15" customHeight="1" x14ac:dyDescent="0.25">
      <c r="B21" s="436">
        <v>2018</v>
      </c>
      <c r="C21" s="433">
        <v>1284762</v>
      </c>
      <c r="D21" s="433">
        <v>3509333</v>
      </c>
      <c r="E21" s="433">
        <f t="shared" si="3"/>
        <v>4794095</v>
      </c>
      <c r="F21" s="433">
        <v>13588701</v>
      </c>
      <c r="G21" s="434">
        <f t="shared" si="4"/>
        <v>0.3528000947257578</v>
      </c>
      <c r="H21" s="439">
        <f t="shared" si="5"/>
        <v>-6.3479305128876229E-3</v>
      </c>
      <c r="K21" s="463" t="s">
        <v>115</v>
      </c>
      <c r="L21" s="463"/>
      <c r="M21" s="463"/>
      <c r="N21" s="463"/>
      <c r="O21" s="463"/>
      <c r="P21" s="463"/>
      <c r="Q21" s="463"/>
    </row>
    <row r="22" spans="2:17" x14ac:dyDescent="0.25">
      <c r="B22" s="436" t="s">
        <v>70</v>
      </c>
      <c r="C22" s="433">
        <v>1266578</v>
      </c>
      <c r="D22" s="433">
        <v>3495289</v>
      </c>
      <c r="E22" s="433">
        <f t="shared" si="3"/>
        <v>4761867</v>
      </c>
      <c r="F22" s="433">
        <v>13774073</v>
      </c>
      <c r="G22" s="434">
        <f t="shared" si="4"/>
        <v>0.34571233940752311</v>
      </c>
      <c r="H22" s="439">
        <f>E22/E21-1</f>
        <v>-6.722436664271414E-3</v>
      </c>
      <c r="K22" s="463"/>
      <c r="L22" s="463"/>
      <c r="M22" s="463"/>
      <c r="N22" s="463"/>
      <c r="O22" s="463"/>
      <c r="P22" s="463"/>
      <c r="Q22" s="463"/>
    </row>
    <row r="23" spans="2:17" ht="10.5" customHeight="1" x14ac:dyDescent="0.25">
      <c r="B23" s="441"/>
      <c r="C23" s="441"/>
      <c r="D23" s="441"/>
      <c r="E23" s="441"/>
      <c r="F23" s="433"/>
      <c r="G23" s="441"/>
      <c r="H23" s="441"/>
      <c r="K23" s="463" t="s">
        <v>94</v>
      </c>
      <c r="L23" s="463"/>
      <c r="M23" s="463"/>
      <c r="N23" s="463"/>
      <c r="O23" s="463"/>
      <c r="P23" s="463"/>
      <c r="Q23" s="463"/>
    </row>
    <row r="24" spans="2:17" ht="15" customHeight="1" x14ac:dyDescent="0.25">
      <c r="B24" s="436" t="s">
        <v>70</v>
      </c>
      <c r="C24" s="433">
        <v>1431334</v>
      </c>
      <c r="D24" s="433">
        <v>3581185</v>
      </c>
      <c r="E24" s="433">
        <f>SUM(C24:D24)</f>
        <v>5012519</v>
      </c>
      <c r="F24" s="433">
        <v>13939683</v>
      </c>
      <c r="G24" s="434">
        <f>E24/F24</f>
        <v>0.35958629762240646</v>
      </c>
      <c r="H24" s="441"/>
      <c r="K24" s="463"/>
      <c r="L24" s="463"/>
      <c r="M24" s="463"/>
      <c r="N24" s="463"/>
      <c r="O24" s="463"/>
      <c r="P24" s="463"/>
      <c r="Q24" s="463"/>
    </row>
    <row r="25" spans="2:17" x14ac:dyDescent="0.25">
      <c r="B25" s="436">
        <v>2020</v>
      </c>
      <c r="C25" s="433">
        <v>1374448</v>
      </c>
      <c r="D25" s="433">
        <v>3525917</v>
      </c>
      <c r="E25" s="433">
        <f>SUM(C25:D25)</f>
        <v>4900365</v>
      </c>
      <c r="F25" s="433">
        <v>14029797</v>
      </c>
      <c r="G25" s="434">
        <f t="shared" ref="G25" si="6">E25/F25</f>
        <v>0.34928267315628303</v>
      </c>
      <c r="H25" s="439">
        <f>E25/E24-1</f>
        <v>-2.2374778030766596E-2</v>
      </c>
    </row>
    <row r="26" spans="2:17" x14ac:dyDescent="0.25">
      <c r="B26" s="436">
        <v>2021</v>
      </c>
      <c r="C26" s="433">
        <v>1342633</v>
      </c>
      <c r="D26" s="433">
        <v>3496448</v>
      </c>
      <c r="E26" s="433">
        <f>SUM(C26:D26)</f>
        <v>4839081</v>
      </c>
      <c r="F26" s="433">
        <v>14175788</v>
      </c>
      <c r="G26" s="434">
        <f>E26/F26</f>
        <v>0.34136239904264937</v>
      </c>
      <c r="H26" s="439">
        <f>E26/E25-1</f>
        <v>-1.2506007205585701E-2</v>
      </c>
    </row>
    <row r="27" spans="2:17" x14ac:dyDescent="0.25">
      <c r="B27" s="442">
        <v>2022</v>
      </c>
      <c r="C27" s="443">
        <v>1302199</v>
      </c>
      <c r="D27" s="443">
        <v>3442215</v>
      </c>
      <c r="E27" s="443">
        <f>SUM(C27:D27)</f>
        <v>4744414</v>
      </c>
      <c r="F27" s="443">
        <v>14355464</v>
      </c>
      <c r="G27" s="444">
        <f>E27/F27</f>
        <v>0.33049534309723461</v>
      </c>
      <c r="H27" s="445">
        <f>E27/E26-1</f>
        <v>-1.9563012067787211E-2</v>
      </c>
      <c r="K27" s="248"/>
      <c r="L27" s="248"/>
      <c r="M27" s="248"/>
      <c r="N27" s="248"/>
      <c r="O27" s="248"/>
      <c r="P27" s="248"/>
      <c r="Q27" s="248"/>
    </row>
    <row r="28" spans="2:17" x14ac:dyDescent="0.25">
      <c r="B28" s="554" t="s">
        <v>119</v>
      </c>
      <c r="C28" s="554"/>
      <c r="D28" s="554"/>
      <c r="E28" s="554"/>
      <c r="F28" s="554"/>
      <c r="G28" s="554"/>
      <c r="H28" s="554"/>
    </row>
    <row r="29" spans="2:17" ht="27" customHeight="1" x14ac:dyDescent="0.25">
      <c r="B29" s="463" t="s">
        <v>101</v>
      </c>
      <c r="C29" s="463"/>
      <c r="D29" s="463"/>
      <c r="E29" s="463"/>
      <c r="F29" s="463"/>
      <c r="G29" s="463"/>
      <c r="H29" s="463"/>
    </row>
    <row r="30" spans="2:17" ht="15" customHeight="1" x14ac:dyDescent="0.25">
      <c r="B30" s="463" t="s">
        <v>94</v>
      </c>
      <c r="C30" s="463"/>
      <c r="D30" s="463"/>
      <c r="E30" s="463"/>
      <c r="F30" s="463"/>
      <c r="G30" s="463"/>
      <c r="H30" s="463"/>
    </row>
    <row r="50" spans="11:17" ht="17.25" customHeight="1" x14ac:dyDescent="0.25">
      <c r="K50" s="544" t="s">
        <v>119</v>
      </c>
      <c r="L50" s="544"/>
      <c r="M50" s="544"/>
      <c r="N50" s="544"/>
      <c r="O50" s="544"/>
      <c r="P50" s="544"/>
      <c r="Q50" s="544"/>
    </row>
    <row r="51" spans="11:17" ht="17.25" customHeight="1" x14ac:dyDescent="0.25">
      <c r="K51" s="463" t="s">
        <v>115</v>
      </c>
      <c r="L51" s="463"/>
      <c r="M51" s="463"/>
      <c r="N51" s="463"/>
      <c r="O51" s="463"/>
      <c r="P51" s="463"/>
      <c r="Q51" s="463"/>
    </row>
    <row r="52" spans="11:17" ht="12" customHeight="1" x14ac:dyDescent="0.25">
      <c r="K52" s="463"/>
      <c r="L52" s="463"/>
      <c r="M52" s="463"/>
      <c r="N52" s="463"/>
      <c r="O52" s="463"/>
      <c r="P52" s="463"/>
      <c r="Q52" s="463"/>
    </row>
    <row r="53" spans="11:17" ht="12" customHeight="1" x14ac:dyDescent="0.25">
      <c r="K53" s="463" t="s">
        <v>94</v>
      </c>
      <c r="L53" s="463"/>
      <c r="M53" s="463"/>
      <c r="N53" s="463"/>
      <c r="O53" s="463"/>
      <c r="P53" s="463"/>
      <c r="Q53" s="463"/>
    </row>
    <row r="54" spans="11:17" ht="12.75" customHeight="1" x14ac:dyDescent="0.25">
      <c r="K54" s="463"/>
      <c r="L54" s="463"/>
      <c r="M54" s="463"/>
      <c r="N54" s="463"/>
      <c r="O54" s="463"/>
      <c r="P54" s="463"/>
      <c r="Q54" s="463"/>
    </row>
  </sheetData>
  <mergeCells count="16">
    <mergeCell ref="K51:Q52"/>
    <mergeCell ref="K53:Q54"/>
    <mergeCell ref="B1:H1"/>
    <mergeCell ref="K21:Q22"/>
    <mergeCell ref="K23:Q24"/>
    <mergeCell ref="K2:Q2"/>
    <mergeCell ref="B29:H29"/>
    <mergeCell ref="B30:H30"/>
    <mergeCell ref="K20:Q20"/>
    <mergeCell ref="K50:Q50"/>
    <mergeCell ref="B2:B3"/>
    <mergeCell ref="C2:E2"/>
    <mergeCell ref="F2:F3"/>
    <mergeCell ref="G2:G3"/>
    <mergeCell ref="H2:H3"/>
    <mergeCell ref="B28:H28"/>
  </mergeCells>
  <pageMargins left="0.7" right="0.7" top="0.75" bottom="0.75" header="0.3" footer="0.3"/>
  <pageSetup paperSize="9" orientation="portrait"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32205-27D0-4FCB-B3F1-2E19866CE233}">
  <dimension ref="A1:D9"/>
  <sheetViews>
    <sheetView showGridLines="0" workbookViewId="0">
      <selection sqref="A1:D1"/>
    </sheetView>
  </sheetViews>
  <sheetFormatPr baseColWidth="10" defaultColWidth="11.5703125" defaultRowHeight="15" x14ac:dyDescent="0.25"/>
  <cols>
    <col min="1" max="1" width="36.28515625" style="1" customWidth="1"/>
    <col min="2" max="16384" width="11.5703125" style="1"/>
  </cols>
  <sheetData>
    <row r="1" spans="1:4" ht="38.25" customHeight="1" x14ac:dyDescent="0.25">
      <c r="A1" s="555" t="s">
        <v>77</v>
      </c>
      <c r="B1" s="555"/>
      <c r="C1" s="555"/>
      <c r="D1" s="555"/>
    </row>
    <row r="3" spans="1:4" x14ac:dyDescent="0.25">
      <c r="A3" s="180"/>
      <c r="B3" s="181" t="s">
        <v>0</v>
      </c>
      <c r="C3" s="182" t="s">
        <v>1</v>
      </c>
      <c r="D3" s="183" t="s">
        <v>2</v>
      </c>
    </row>
    <row r="4" spans="1:4" x14ac:dyDescent="0.25">
      <c r="A4" s="184" t="s">
        <v>57</v>
      </c>
      <c r="B4" s="11">
        <f>'Mt base'!F32</f>
        <v>209.17497348820399</v>
      </c>
      <c r="C4" s="12">
        <f>'Mt base'!J32</f>
        <v>298.99624581281103</v>
      </c>
      <c r="D4" s="451">
        <f>'Mt base'!N32</f>
        <v>295.04828720262299</v>
      </c>
    </row>
    <row r="5" spans="1:4" x14ac:dyDescent="0.25">
      <c r="A5" s="186" t="s">
        <v>58</v>
      </c>
      <c r="B5" s="446">
        <v>257.85000000000002</v>
      </c>
      <c r="C5" s="447">
        <v>407.52</v>
      </c>
      <c r="D5" s="185">
        <v>393.67</v>
      </c>
    </row>
    <row r="6" spans="1:4" x14ac:dyDescent="0.25">
      <c r="A6" s="187" t="s">
        <v>59</v>
      </c>
      <c r="B6" s="448">
        <v>251.22</v>
      </c>
      <c r="C6" s="449">
        <v>379.24</v>
      </c>
      <c r="D6" s="450">
        <v>368.94</v>
      </c>
    </row>
    <row r="7" spans="1:4" s="270" customFormat="1" ht="23.25" customHeight="1" x14ac:dyDescent="0.2">
      <c r="A7" s="277" t="s">
        <v>116</v>
      </c>
      <c r="B7" s="276"/>
      <c r="C7" s="276"/>
      <c r="D7" s="276"/>
    </row>
    <row r="8" spans="1:4" ht="23.25" customHeight="1" x14ac:dyDescent="0.25">
      <c r="A8" s="463" t="s">
        <v>102</v>
      </c>
      <c r="B8" s="463"/>
      <c r="C8" s="463"/>
      <c r="D8" s="463"/>
    </row>
    <row r="9" spans="1:4" ht="39.75" customHeight="1" x14ac:dyDescent="0.25">
      <c r="A9" s="463" t="s">
        <v>103</v>
      </c>
      <c r="B9" s="463"/>
      <c r="C9" s="463"/>
      <c r="D9" s="463"/>
    </row>
  </sheetData>
  <mergeCells count="3">
    <mergeCell ref="A1:D1"/>
    <mergeCell ref="A8:D8"/>
    <mergeCell ref="A9:D9"/>
  </mergeCells>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BD4B6-A2AD-4972-A343-5C2368772F63}">
  <dimension ref="A2:Z61"/>
  <sheetViews>
    <sheetView showGridLines="0" zoomScaleNormal="100" workbookViewId="0">
      <selection activeCell="A2" sqref="A2:L2"/>
    </sheetView>
  </sheetViews>
  <sheetFormatPr baseColWidth="10" defaultRowHeight="15" x14ac:dyDescent="0.25"/>
  <cols>
    <col min="1" max="1" width="8" customWidth="1"/>
    <col min="2" max="2" width="5.7109375" customWidth="1"/>
    <col min="3" max="3" width="7.28515625" customWidth="1"/>
    <col min="26" max="26" width="11.42578125" style="207"/>
  </cols>
  <sheetData>
    <row r="2" spans="1:26" ht="33" customHeight="1" x14ac:dyDescent="0.25">
      <c r="A2" s="543" t="s">
        <v>105</v>
      </c>
      <c r="B2" s="543"/>
      <c r="C2" s="543"/>
      <c r="D2" s="543"/>
      <c r="E2" s="543"/>
      <c r="F2" s="543"/>
      <c r="G2" s="543"/>
      <c r="H2" s="543"/>
      <c r="I2" s="543"/>
      <c r="J2" s="543"/>
      <c r="K2" s="543"/>
      <c r="L2" s="543"/>
      <c r="O2" s="556" t="s">
        <v>178</v>
      </c>
      <c r="P2" s="556"/>
      <c r="Q2" s="556"/>
      <c r="R2" s="556"/>
      <c r="S2" s="556"/>
      <c r="T2" s="556"/>
      <c r="U2" s="556"/>
      <c r="V2" s="556"/>
      <c r="W2" s="556"/>
      <c r="X2" s="556"/>
    </row>
    <row r="3" spans="1:26" x14ac:dyDescent="0.25">
      <c r="B3" s="188"/>
      <c r="C3" s="189"/>
      <c r="D3" s="189"/>
      <c r="E3" s="189"/>
      <c r="F3" s="189"/>
      <c r="G3" s="189"/>
      <c r="H3" s="189"/>
      <c r="I3" s="189"/>
      <c r="J3" s="189"/>
      <c r="K3" s="189"/>
      <c r="L3" s="189"/>
      <c r="O3" s="278"/>
      <c r="P3" s="278"/>
      <c r="Q3" s="278"/>
      <c r="R3" s="278"/>
    </row>
    <row r="4" spans="1:26" x14ac:dyDescent="0.25">
      <c r="A4" s="557" t="s">
        <v>15</v>
      </c>
      <c r="B4" s="557"/>
      <c r="C4" s="35"/>
      <c r="D4" s="35"/>
      <c r="E4" s="35"/>
      <c r="F4" s="35"/>
      <c r="G4" s="35"/>
      <c r="H4" s="35"/>
      <c r="I4" s="35"/>
      <c r="J4" s="35"/>
      <c r="K4" s="35"/>
      <c r="L4" s="36"/>
    </row>
    <row r="5" spans="1:26" ht="60" customHeight="1" x14ac:dyDescent="0.25">
      <c r="A5" s="477" t="s">
        <v>16</v>
      </c>
      <c r="B5" s="478"/>
      <c r="C5" s="479"/>
      <c r="D5" s="37" t="s">
        <v>60</v>
      </c>
      <c r="E5" s="190" t="s">
        <v>18</v>
      </c>
      <c r="F5" s="191" t="s">
        <v>19</v>
      </c>
      <c r="G5" s="37" t="s">
        <v>60</v>
      </c>
      <c r="H5" s="190" t="s">
        <v>18</v>
      </c>
      <c r="I5" s="191" t="s">
        <v>19</v>
      </c>
      <c r="J5" s="37" t="s">
        <v>60</v>
      </c>
      <c r="K5" s="190" t="s">
        <v>18</v>
      </c>
      <c r="L5" s="191" t="s">
        <v>19</v>
      </c>
      <c r="Z5" s="162" t="s">
        <v>20</v>
      </c>
    </row>
    <row r="6" spans="1:26" x14ac:dyDescent="0.25">
      <c r="A6" s="466" t="s">
        <v>20</v>
      </c>
      <c r="B6" s="467"/>
      <c r="C6" s="468"/>
      <c r="D6" s="47">
        <v>27923</v>
      </c>
      <c r="E6" s="47">
        <v>8747</v>
      </c>
      <c r="F6" s="52">
        <f>SUM(D6:E6)</f>
        <v>36670</v>
      </c>
      <c r="G6" s="63">
        <v>175566</v>
      </c>
      <c r="H6" s="47">
        <v>133446</v>
      </c>
      <c r="I6" s="52">
        <f>SUM(G6:H6)</f>
        <v>309012</v>
      </c>
      <c r="J6" s="51">
        <f t="shared" ref="J6:K26" si="0">D6+G6</f>
        <v>203489</v>
      </c>
      <c r="K6" s="51">
        <f t="shared" si="0"/>
        <v>142193</v>
      </c>
      <c r="L6" s="52">
        <f>SUM(J6:K6)</f>
        <v>345682</v>
      </c>
      <c r="Z6" s="163" t="s">
        <v>35</v>
      </c>
    </row>
    <row r="7" spans="1:26" x14ac:dyDescent="0.25">
      <c r="A7" s="53">
        <v>100</v>
      </c>
      <c r="B7" s="54" t="s">
        <v>21</v>
      </c>
      <c r="C7" s="55">
        <f>A7+99</f>
        <v>199</v>
      </c>
      <c r="D7" s="57">
        <v>37727</v>
      </c>
      <c r="E7" s="57">
        <v>7820</v>
      </c>
      <c r="F7" s="61">
        <f t="shared" ref="F7:F26" si="1">SUM(D7:E7)</f>
        <v>45547</v>
      </c>
      <c r="G7" s="57">
        <v>203991</v>
      </c>
      <c r="H7" s="57">
        <v>117482</v>
      </c>
      <c r="I7" s="61">
        <f t="shared" ref="I7:I25" si="2">SUM(G7:H7)</f>
        <v>321473</v>
      </c>
      <c r="J7" s="60">
        <f t="shared" si="0"/>
        <v>241718</v>
      </c>
      <c r="K7" s="60">
        <f t="shared" si="0"/>
        <v>125302</v>
      </c>
      <c r="L7" s="61">
        <f t="shared" ref="L7:L26" si="3">SUM(J7:K7)</f>
        <v>367020</v>
      </c>
      <c r="Z7" s="163" t="s">
        <v>36</v>
      </c>
    </row>
    <row r="8" spans="1:26" x14ac:dyDescent="0.25">
      <c r="A8" s="53">
        <f>A7+100</f>
        <v>200</v>
      </c>
      <c r="B8" s="54" t="s">
        <v>21</v>
      </c>
      <c r="C8" s="55">
        <f>C7+100</f>
        <v>299</v>
      </c>
      <c r="D8" s="63">
        <v>38620</v>
      </c>
      <c r="E8" s="63">
        <v>4253</v>
      </c>
      <c r="F8" s="64">
        <f t="shared" si="1"/>
        <v>42873</v>
      </c>
      <c r="G8" s="63">
        <v>217414</v>
      </c>
      <c r="H8" s="63">
        <v>87329</v>
      </c>
      <c r="I8" s="64">
        <f t="shared" si="2"/>
        <v>304743</v>
      </c>
      <c r="J8" s="51">
        <f t="shared" si="0"/>
        <v>256034</v>
      </c>
      <c r="K8" s="51">
        <f t="shared" si="0"/>
        <v>91582</v>
      </c>
      <c r="L8" s="64">
        <f t="shared" si="3"/>
        <v>347616</v>
      </c>
      <c r="Z8" s="163" t="s">
        <v>37</v>
      </c>
    </row>
    <row r="9" spans="1:26" x14ac:dyDescent="0.25">
      <c r="A9" s="53">
        <f t="shared" ref="A9:A25" si="4">A8+100</f>
        <v>300</v>
      </c>
      <c r="B9" s="54" t="s">
        <v>21</v>
      </c>
      <c r="C9" s="55">
        <f t="shared" ref="C9:C21" si="5">C8+100</f>
        <v>399</v>
      </c>
      <c r="D9" s="57">
        <v>70575</v>
      </c>
      <c r="E9" s="57">
        <v>7155</v>
      </c>
      <c r="F9" s="61">
        <f t="shared" si="1"/>
        <v>77730</v>
      </c>
      <c r="G9" s="57">
        <v>355824</v>
      </c>
      <c r="H9" s="57">
        <v>158238</v>
      </c>
      <c r="I9" s="61">
        <f t="shared" si="2"/>
        <v>514062</v>
      </c>
      <c r="J9" s="60">
        <f t="shared" si="0"/>
        <v>426399</v>
      </c>
      <c r="K9" s="60">
        <f t="shared" si="0"/>
        <v>165393</v>
      </c>
      <c r="L9" s="61">
        <f t="shared" si="3"/>
        <v>591792</v>
      </c>
      <c r="Z9" s="163" t="s">
        <v>38</v>
      </c>
    </row>
    <row r="10" spans="1:26" x14ac:dyDescent="0.25">
      <c r="A10" s="53">
        <f t="shared" si="4"/>
        <v>400</v>
      </c>
      <c r="B10" s="54" t="s">
        <v>21</v>
      </c>
      <c r="C10" s="55">
        <f t="shared" si="5"/>
        <v>499</v>
      </c>
      <c r="D10" s="63">
        <v>10754</v>
      </c>
      <c r="E10" s="63">
        <v>1240</v>
      </c>
      <c r="F10" s="64">
        <f t="shared" si="1"/>
        <v>11994</v>
      </c>
      <c r="G10" s="63">
        <v>253307</v>
      </c>
      <c r="H10" s="63">
        <v>50032</v>
      </c>
      <c r="I10" s="64">
        <f t="shared" si="2"/>
        <v>303339</v>
      </c>
      <c r="J10" s="51">
        <f t="shared" si="0"/>
        <v>264061</v>
      </c>
      <c r="K10" s="51">
        <f t="shared" si="0"/>
        <v>51272</v>
      </c>
      <c r="L10" s="64">
        <f t="shared" si="3"/>
        <v>315333</v>
      </c>
      <c r="Z10" s="163" t="s">
        <v>39</v>
      </c>
    </row>
    <row r="11" spans="1:26" x14ac:dyDescent="0.25">
      <c r="A11" s="53">
        <f t="shared" si="4"/>
        <v>500</v>
      </c>
      <c r="B11" s="54" t="s">
        <v>21</v>
      </c>
      <c r="C11" s="55">
        <f t="shared" si="5"/>
        <v>599</v>
      </c>
      <c r="D11" s="57">
        <v>4431</v>
      </c>
      <c r="E11" s="57">
        <v>644</v>
      </c>
      <c r="F11" s="61">
        <f t="shared" si="1"/>
        <v>5075</v>
      </c>
      <c r="G11" s="57">
        <v>259137</v>
      </c>
      <c r="H11" s="57">
        <v>44136</v>
      </c>
      <c r="I11" s="61">
        <f t="shared" si="2"/>
        <v>303273</v>
      </c>
      <c r="J11" s="60">
        <f t="shared" si="0"/>
        <v>263568</v>
      </c>
      <c r="K11" s="60">
        <f t="shared" si="0"/>
        <v>44780</v>
      </c>
      <c r="L11" s="61">
        <f t="shared" si="3"/>
        <v>308348</v>
      </c>
      <c r="Z11" s="163" t="s">
        <v>40</v>
      </c>
    </row>
    <row r="12" spans="1:26" x14ac:dyDescent="0.25">
      <c r="A12" s="53">
        <f t="shared" si="4"/>
        <v>600</v>
      </c>
      <c r="B12" s="54" t="s">
        <v>21</v>
      </c>
      <c r="C12" s="55">
        <f t="shared" si="5"/>
        <v>699</v>
      </c>
      <c r="D12" s="63">
        <v>2300</v>
      </c>
      <c r="E12" s="63">
        <v>341</v>
      </c>
      <c r="F12" s="64">
        <f t="shared" si="1"/>
        <v>2641</v>
      </c>
      <c r="G12" s="63">
        <v>267854</v>
      </c>
      <c r="H12" s="63">
        <v>40513</v>
      </c>
      <c r="I12" s="64">
        <f t="shared" si="2"/>
        <v>308367</v>
      </c>
      <c r="J12" s="51">
        <f t="shared" si="0"/>
        <v>270154</v>
      </c>
      <c r="K12" s="51">
        <f t="shared" si="0"/>
        <v>40854</v>
      </c>
      <c r="L12" s="64">
        <f t="shared" si="3"/>
        <v>311008</v>
      </c>
      <c r="Z12" s="163" t="s">
        <v>41</v>
      </c>
    </row>
    <row r="13" spans="1:26" x14ac:dyDescent="0.25">
      <c r="A13" s="53">
        <f t="shared" si="4"/>
        <v>700</v>
      </c>
      <c r="B13" s="54" t="s">
        <v>21</v>
      </c>
      <c r="C13" s="55">
        <f t="shared" si="5"/>
        <v>799</v>
      </c>
      <c r="D13" s="57">
        <v>894</v>
      </c>
      <c r="E13" s="57">
        <v>194</v>
      </c>
      <c r="F13" s="61">
        <f t="shared" si="1"/>
        <v>1088</v>
      </c>
      <c r="G13" s="57">
        <v>131377</v>
      </c>
      <c r="H13" s="57">
        <v>22821</v>
      </c>
      <c r="I13" s="61">
        <f t="shared" si="2"/>
        <v>154198</v>
      </c>
      <c r="J13" s="60">
        <f t="shared" si="0"/>
        <v>132271</v>
      </c>
      <c r="K13" s="60">
        <f t="shared" si="0"/>
        <v>23015</v>
      </c>
      <c r="L13" s="61">
        <f t="shared" si="3"/>
        <v>155286</v>
      </c>
      <c r="Z13" s="163" t="s">
        <v>42</v>
      </c>
    </row>
    <row r="14" spans="1:26" x14ac:dyDescent="0.25">
      <c r="A14" s="53">
        <f t="shared" si="4"/>
        <v>800</v>
      </c>
      <c r="B14" s="54" t="s">
        <v>21</v>
      </c>
      <c r="C14" s="55">
        <f t="shared" si="5"/>
        <v>899</v>
      </c>
      <c r="D14" s="63">
        <v>236</v>
      </c>
      <c r="E14" s="63">
        <v>65</v>
      </c>
      <c r="F14" s="64">
        <f t="shared" si="1"/>
        <v>301</v>
      </c>
      <c r="G14" s="63">
        <v>23010</v>
      </c>
      <c r="H14" s="63">
        <v>6582</v>
      </c>
      <c r="I14" s="64">
        <f t="shared" si="2"/>
        <v>29592</v>
      </c>
      <c r="J14" s="51">
        <f t="shared" si="0"/>
        <v>23246</v>
      </c>
      <c r="K14" s="51">
        <f t="shared" si="0"/>
        <v>6647</v>
      </c>
      <c r="L14" s="64">
        <f t="shared" si="3"/>
        <v>29893</v>
      </c>
      <c r="Z14" s="163" t="s">
        <v>43</v>
      </c>
    </row>
    <row r="15" spans="1:26" x14ac:dyDescent="0.25">
      <c r="A15" s="53">
        <f t="shared" si="4"/>
        <v>900</v>
      </c>
      <c r="B15" s="54" t="s">
        <v>21</v>
      </c>
      <c r="C15" s="55">
        <f t="shared" si="5"/>
        <v>999</v>
      </c>
      <c r="D15" s="57">
        <v>70</v>
      </c>
      <c r="E15" s="57">
        <v>12</v>
      </c>
      <c r="F15" s="61">
        <f t="shared" si="1"/>
        <v>82</v>
      </c>
      <c r="G15" s="57">
        <v>6010</v>
      </c>
      <c r="H15" s="57">
        <v>1580</v>
      </c>
      <c r="I15" s="61">
        <f t="shared" si="2"/>
        <v>7590</v>
      </c>
      <c r="J15" s="60">
        <f t="shared" si="0"/>
        <v>6080</v>
      </c>
      <c r="K15" s="60">
        <f t="shared" si="0"/>
        <v>1592</v>
      </c>
      <c r="L15" s="61">
        <f t="shared" si="3"/>
        <v>7672</v>
      </c>
      <c r="Z15" s="163" t="s">
        <v>44</v>
      </c>
    </row>
    <row r="16" spans="1:26" x14ac:dyDescent="0.25">
      <c r="A16" s="53">
        <f t="shared" si="4"/>
        <v>1000</v>
      </c>
      <c r="B16" s="54" t="s">
        <v>21</v>
      </c>
      <c r="C16" s="55">
        <f t="shared" si="5"/>
        <v>1099</v>
      </c>
      <c r="D16" s="63">
        <v>29</v>
      </c>
      <c r="E16" s="63">
        <v>6</v>
      </c>
      <c r="F16" s="64">
        <f t="shared" si="1"/>
        <v>35</v>
      </c>
      <c r="G16" s="63">
        <v>2519</v>
      </c>
      <c r="H16" s="63">
        <v>412</v>
      </c>
      <c r="I16" s="64">
        <f t="shared" si="2"/>
        <v>2931</v>
      </c>
      <c r="J16" s="51">
        <f t="shared" si="0"/>
        <v>2548</v>
      </c>
      <c r="K16" s="51">
        <f t="shared" si="0"/>
        <v>418</v>
      </c>
      <c r="L16" s="64">
        <f t="shared" si="3"/>
        <v>2966</v>
      </c>
      <c r="Z16" s="163" t="s">
        <v>45</v>
      </c>
    </row>
    <row r="17" spans="1:26" x14ac:dyDescent="0.25">
      <c r="A17" s="53">
        <f t="shared" si="4"/>
        <v>1100</v>
      </c>
      <c r="B17" s="54" t="s">
        <v>21</v>
      </c>
      <c r="C17" s="55">
        <f t="shared" si="5"/>
        <v>1199</v>
      </c>
      <c r="D17" s="57">
        <v>8</v>
      </c>
      <c r="E17" s="57"/>
      <c r="F17" s="61">
        <f t="shared" si="1"/>
        <v>8</v>
      </c>
      <c r="G17" s="57">
        <v>1191</v>
      </c>
      <c r="H17" s="57">
        <v>153</v>
      </c>
      <c r="I17" s="61">
        <f t="shared" si="2"/>
        <v>1344</v>
      </c>
      <c r="J17" s="60">
        <f t="shared" si="0"/>
        <v>1199</v>
      </c>
      <c r="K17" s="60">
        <f t="shared" si="0"/>
        <v>153</v>
      </c>
      <c r="L17" s="61">
        <f t="shared" si="3"/>
        <v>1352</v>
      </c>
      <c r="Z17" s="163" t="s">
        <v>46</v>
      </c>
    </row>
    <row r="18" spans="1:26" x14ac:dyDescent="0.25">
      <c r="A18" s="53">
        <f t="shared" si="4"/>
        <v>1200</v>
      </c>
      <c r="B18" s="54" t="s">
        <v>21</v>
      </c>
      <c r="C18" s="55">
        <f t="shared" si="5"/>
        <v>1299</v>
      </c>
      <c r="D18" s="63">
        <v>1</v>
      </c>
      <c r="E18" s="63"/>
      <c r="F18" s="64">
        <f t="shared" si="1"/>
        <v>1</v>
      </c>
      <c r="G18" s="63">
        <v>657</v>
      </c>
      <c r="H18" s="63">
        <v>89</v>
      </c>
      <c r="I18" s="64">
        <f t="shared" si="2"/>
        <v>746</v>
      </c>
      <c r="J18" s="51">
        <f t="shared" si="0"/>
        <v>658</v>
      </c>
      <c r="K18" s="51">
        <f t="shared" si="0"/>
        <v>89</v>
      </c>
      <c r="L18" s="64">
        <f t="shared" si="3"/>
        <v>747</v>
      </c>
      <c r="Z18" s="163" t="s">
        <v>47</v>
      </c>
    </row>
    <row r="19" spans="1:26" x14ac:dyDescent="0.25">
      <c r="A19" s="53">
        <f t="shared" si="4"/>
        <v>1300</v>
      </c>
      <c r="B19" s="54" t="s">
        <v>21</v>
      </c>
      <c r="C19" s="55">
        <f t="shared" si="5"/>
        <v>1399</v>
      </c>
      <c r="D19" s="57"/>
      <c r="E19" s="57"/>
      <c r="F19" s="61">
        <f t="shared" si="1"/>
        <v>0</v>
      </c>
      <c r="G19" s="57">
        <v>340</v>
      </c>
      <c r="H19" s="57">
        <v>49</v>
      </c>
      <c r="I19" s="61">
        <f t="shared" si="2"/>
        <v>389</v>
      </c>
      <c r="J19" s="60">
        <f t="shared" si="0"/>
        <v>340</v>
      </c>
      <c r="K19" s="60">
        <f t="shared" si="0"/>
        <v>49</v>
      </c>
      <c r="L19" s="61">
        <f t="shared" si="3"/>
        <v>389</v>
      </c>
      <c r="Z19" s="163" t="s">
        <v>48</v>
      </c>
    </row>
    <row r="20" spans="1:26" x14ac:dyDescent="0.25">
      <c r="A20" s="53">
        <f t="shared" si="4"/>
        <v>1400</v>
      </c>
      <c r="B20" s="54" t="s">
        <v>21</v>
      </c>
      <c r="C20" s="55">
        <f t="shared" si="5"/>
        <v>1499</v>
      </c>
      <c r="D20" s="63">
        <v>1</v>
      </c>
      <c r="E20" s="63"/>
      <c r="F20" s="64">
        <f t="shared" si="1"/>
        <v>1</v>
      </c>
      <c r="G20" s="63">
        <v>120</v>
      </c>
      <c r="H20" s="63">
        <v>24</v>
      </c>
      <c r="I20" s="64">
        <f t="shared" si="2"/>
        <v>144</v>
      </c>
      <c r="J20" s="51">
        <f t="shared" si="0"/>
        <v>121</v>
      </c>
      <c r="K20" s="51">
        <f t="shared" si="0"/>
        <v>24</v>
      </c>
      <c r="L20" s="64">
        <f t="shared" si="3"/>
        <v>145</v>
      </c>
      <c r="Z20" s="163" t="s">
        <v>49</v>
      </c>
    </row>
    <row r="21" spans="1:26" x14ac:dyDescent="0.25">
      <c r="A21" s="53">
        <f t="shared" si="4"/>
        <v>1500</v>
      </c>
      <c r="B21" s="54" t="s">
        <v>22</v>
      </c>
      <c r="C21" s="55">
        <f t="shared" si="5"/>
        <v>1599</v>
      </c>
      <c r="D21" s="57"/>
      <c r="E21" s="57"/>
      <c r="F21" s="61">
        <f t="shared" si="1"/>
        <v>0</v>
      </c>
      <c r="G21" s="57">
        <v>54</v>
      </c>
      <c r="H21" s="57">
        <v>14</v>
      </c>
      <c r="I21" s="61">
        <f t="shared" si="2"/>
        <v>68</v>
      </c>
      <c r="J21" s="60">
        <f t="shared" si="0"/>
        <v>54</v>
      </c>
      <c r="K21" s="60">
        <f t="shared" si="0"/>
        <v>14</v>
      </c>
      <c r="L21" s="61">
        <f t="shared" si="3"/>
        <v>68</v>
      </c>
      <c r="O21" s="463" t="s">
        <v>80</v>
      </c>
      <c r="P21" s="463"/>
      <c r="Q21" s="463"/>
      <c r="R21" s="463"/>
      <c r="S21" s="463"/>
      <c r="T21" s="463"/>
      <c r="U21" s="463"/>
      <c r="V21" s="463"/>
      <c r="W21" s="463"/>
      <c r="X21" s="463"/>
      <c r="Z21" s="163" t="s">
        <v>50</v>
      </c>
    </row>
    <row r="22" spans="1:26" x14ac:dyDescent="0.25">
      <c r="A22" s="53">
        <f t="shared" si="4"/>
        <v>1600</v>
      </c>
      <c r="B22" s="54" t="s">
        <v>22</v>
      </c>
      <c r="C22" s="55">
        <v>1699</v>
      </c>
      <c r="D22" s="63"/>
      <c r="E22" s="63"/>
      <c r="F22" s="64">
        <f t="shared" si="1"/>
        <v>0</v>
      </c>
      <c r="G22" s="63">
        <v>24</v>
      </c>
      <c r="H22" s="63">
        <v>7</v>
      </c>
      <c r="I22" s="64">
        <f t="shared" si="2"/>
        <v>31</v>
      </c>
      <c r="J22" s="51">
        <f t="shared" si="0"/>
        <v>24</v>
      </c>
      <c r="K22" s="51">
        <f t="shared" si="0"/>
        <v>7</v>
      </c>
      <c r="L22" s="64">
        <f t="shared" si="3"/>
        <v>31</v>
      </c>
      <c r="O22" s="463" t="s">
        <v>102</v>
      </c>
      <c r="P22" s="463"/>
      <c r="Q22" s="463"/>
      <c r="R22" s="463"/>
      <c r="S22" s="463"/>
      <c r="T22" s="463"/>
      <c r="U22" s="463"/>
      <c r="V22" s="463"/>
      <c r="W22" s="463"/>
      <c r="X22" s="463"/>
      <c r="Z22" s="163" t="s">
        <v>51</v>
      </c>
    </row>
    <row r="23" spans="1:26" x14ac:dyDescent="0.25">
      <c r="A23" s="53">
        <v>1700</v>
      </c>
      <c r="B23" s="54" t="s">
        <v>22</v>
      </c>
      <c r="C23" s="55">
        <v>1799</v>
      </c>
      <c r="D23" s="57"/>
      <c r="E23" s="57"/>
      <c r="F23" s="61">
        <f t="shared" si="1"/>
        <v>0</v>
      </c>
      <c r="G23" s="58">
        <v>12</v>
      </c>
      <c r="H23" s="58">
        <v>4</v>
      </c>
      <c r="I23" s="61">
        <f t="shared" si="2"/>
        <v>16</v>
      </c>
      <c r="J23" s="61">
        <f t="shared" si="0"/>
        <v>12</v>
      </c>
      <c r="K23" s="61">
        <f t="shared" si="0"/>
        <v>4</v>
      </c>
      <c r="L23" s="61">
        <f t="shared" si="3"/>
        <v>16</v>
      </c>
      <c r="O23" s="463" t="s">
        <v>104</v>
      </c>
      <c r="P23" s="463"/>
      <c r="Q23" s="463"/>
      <c r="R23" s="463"/>
      <c r="S23" s="463"/>
      <c r="T23" s="463"/>
      <c r="U23" s="463"/>
      <c r="V23" s="463"/>
      <c r="W23" s="463"/>
      <c r="X23" s="463"/>
      <c r="Z23" s="163" t="s">
        <v>52</v>
      </c>
    </row>
    <row r="24" spans="1:26" x14ac:dyDescent="0.25">
      <c r="A24" s="53">
        <f t="shared" si="4"/>
        <v>1800</v>
      </c>
      <c r="B24" s="54" t="s">
        <v>22</v>
      </c>
      <c r="C24" s="55">
        <v>1899</v>
      </c>
      <c r="D24" s="63"/>
      <c r="E24" s="63"/>
      <c r="F24" s="64">
        <f t="shared" si="1"/>
        <v>0</v>
      </c>
      <c r="G24" s="48">
        <v>2</v>
      </c>
      <c r="H24" s="48">
        <v>4</v>
      </c>
      <c r="I24" s="64">
        <f t="shared" si="2"/>
        <v>6</v>
      </c>
      <c r="J24" s="64">
        <f t="shared" si="0"/>
        <v>2</v>
      </c>
      <c r="K24" s="64">
        <f t="shared" si="0"/>
        <v>4</v>
      </c>
      <c r="L24" s="64">
        <f t="shared" si="3"/>
        <v>6</v>
      </c>
      <c r="O24" s="463"/>
      <c r="P24" s="463"/>
      <c r="Q24" s="463"/>
      <c r="R24" s="463"/>
      <c r="S24" s="463"/>
      <c r="T24" s="463"/>
      <c r="U24" s="463"/>
      <c r="V24" s="463"/>
      <c r="W24" s="463"/>
      <c r="X24" s="463"/>
      <c r="Z24" s="163" t="s">
        <v>53</v>
      </c>
    </row>
    <row r="25" spans="1:26" x14ac:dyDescent="0.25">
      <c r="A25" s="53">
        <f t="shared" si="4"/>
        <v>1900</v>
      </c>
      <c r="B25" s="54" t="s">
        <v>22</v>
      </c>
      <c r="C25" s="55">
        <v>1999</v>
      </c>
      <c r="D25" s="57"/>
      <c r="E25" s="57"/>
      <c r="F25" s="61">
        <f t="shared" si="1"/>
        <v>0</v>
      </c>
      <c r="G25" s="56">
        <v>6</v>
      </c>
      <c r="H25" s="57">
        <v>2</v>
      </c>
      <c r="I25" s="61">
        <f t="shared" si="2"/>
        <v>8</v>
      </c>
      <c r="J25" s="60">
        <f t="shared" si="0"/>
        <v>6</v>
      </c>
      <c r="K25" s="60">
        <f t="shared" si="0"/>
        <v>2</v>
      </c>
      <c r="L25" s="61">
        <f t="shared" si="3"/>
        <v>8</v>
      </c>
    </row>
    <row r="26" spans="1:26" x14ac:dyDescent="0.25">
      <c r="A26" s="53">
        <v>2000</v>
      </c>
      <c r="B26" s="54" t="s">
        <v>23</v>
      </c>
      <c r="C26" s="65" t="s">
        <v>24</v>
      </c>
      <c r="D26" s="63"/>
      <c r="E26" s="63"/>
      <c r="F26" s="64">
        <f t="shared" si="1"/>
        <v>0</v>
      </c>
      <c r="G26" s="62"/>
      <c r="H26" s="63"/>
      <c r="I26" s="64">
        <f>SUM(G26:H26)</f>
        <v>0</v>
      </c>
      <c r="J26" s="51">
        <f t="shared" si="0"/>
        <v>0</v>
      </c>
      <c r="K26" s="51">
        <f t="shared" si="0"/>
        <v>0</v>
      </c>
      <c r="L26" s="64">
        <f t="shared" si="3"/>
        <v>0</v>
      </c>
      <c r="N26" s="59"/>
      <c r="O26" s="192"/>
    </row>
    <row r="27" spans="1:26" x14ac:dyDescent="0.25">
      <c r="A27" s="66"/>
      <c r="B27" s="67" t="s">
        <v>25</v>
      </c>
      <c r="C27" s="68"/>
      <c r="D27" s="193">
        <f t="shared" ref="D27:K27" si="6">SUM(D6:D26)</f>
        <v>193569</v>
      </c>
      <c r="E27" s="193">
        <f t="shared" si="6"/>
        <v>30477</v>
      </c>
      <c r="F27" s="193">
        <f>SUM(F6:F26)</f>
        <v>224046</v>
      </c>
      <c r="G27" s="193">
        <f t="shared" si="6"/>
        <v>1898415</v>
      </c>
      <c r="H27" s="193">
        <f>SUM(H6:H26)</f>
        <v>662917</v>
      </c>
      <c r="I27" s="193">
        <f>SUM(I6:I26)</f>
        <v>2561332</v>
      </c>
      <c r="J27" s="193">
        <f t="shared" si="6"/>
        <v>2091984</v>
      </c>
      <c r="K27" s="193">
        <f t="shared" si="6"/>
        <v>693394</v>
      </c>
      <c r="L27" s="209">
        <f>SUM(L6:L26)</f>
        <v>2785378</v>
      </c>
    </row>
    <row r="28" spans="1:26" ht="24" customHeight="1" x14ac:dyDescent="0.25">
      <c r="A28" s="558" t="s">
        <v>79</v>
      </c>
      <c r="B28" s="559"/>
      <c r="C28" s="560"/>
      <c r="D28" s="194">
        <v>257.85000000000002</v>
      </c>
      <c r="E28" s="194">
        <v>209.14</v>
      </c>
      <c r="F28" s="194">
        <v>251.22</v>
      </c>
      <c r="G28" s="194">
        <v>407.52</v>
      </c>
      <c r="H28" s="194">
        <v>298.23</v>
      </c>
      <c r="I28" s="194">
        <v>379.24</v>
      </c>
      <c r="J28" s="194">
        <v>393.67</v>
      </c>
      <c r="K28" s="194">
        <v>294.31</v>
      </c>
      <c r="L28" s="195">
        <v>368.94</v>
      </c>
      <c r="N28" s="88"/>
    </row>
    <row r="29" spans="1:26" ht="12.75" hidden="1" customHeight="1" x14ac:dyDescent="0.25">
      <c r="A29" s="196"/>
      <c r="B29" s="188" t="s">
        <v>27</v>
      </c>
      <c r="C29" s="197"/>
      <c r="D29" s="72"/>
      <c r="E29" s="73"/>
      <c r="F29" s="74"/>
      <c r="G29" s="72"/>
      <c r="H29" s="72"/>
      <c r="I29" s="72"/>
      <c r="J29" s="60"/>
      <c r="K29" s="60"/>
      <c r="L29" s="75"/>
    </row>
    <row r="30" spans="1:26" x14ac:dyDescent="0.25">
      <c r="A30" s="142"/>
      <c r="B30" s="143" t="s">
        <v>28</v>
      </c>
      <c r="C30" s="144"/>
      <c r="D30" s="198">
        <f>SUM(D6:D26)</f>
        <v>193569</v>
      </c>
      <c r="E30" s="199">
        <f>E27+E29</f>
        <v>30477</v>
      </c>
      <c r="F30" s="199">
        <f>D30+E30</f>
        <v>224046</v>
      </c>
      <c r="G30" s="198">
        <f>SUM(G6:G26)</f>
        <v>1898415</v>
      </c>
      <c r="H30" s="199">
        <f>H27+H29</f>
        <v>662917</v>
      </c>
      <c r="I30" s="199">
        <f>G30+H30</f>
        <v>2561332</v>
      </c>
      <c r="J30" s="200">
        <f>SUM(J6:J26)</f>
        <v>2091984</v>
      </c>
      <c r="K30" s="199">
        <f>K27+K29</f>
        <v>693394</v>
      </c>
      <c r="L30" s="201">
        <f>J30+K30</f>
        <v>2785378</v>
      </c>
      <c r="M30" s="81"/>
    </row>
    <row r="31" spans="1:26" x14ac:dyDescent="0.25">
      <c r="A31" s="481" t="s">
        <v>29</v>
      </c>
      <c r="B31" s="481"/>
      <c r="C31" s="481"/>
      <c r="D31" s="35"/>
      <c r="E31" s="35"/>
      <c r="F31" s="35"/>
      <c r="G31" s="59"/>
      <c r="H31" s="35"/>
      <c r="I31" s="35"/>
      <c r="J31" s="35"/>
      <c r="K31" s="35"/>
    </row>
    <row r="32" spans="1:26" ht="56.25" x14ac:dyDescent="0.25">
      <c r="A32" s="477" t="s">
        <v>16</v>
      </c>
      <c r="B32" s="478"/>
      <c r="C32" s="479"/>
      <c r="D32" s="37" t="s">
        <v>60</v>
      </c>
      <c r="E32" s="190" t="s">
        <v>18</v>
      </c>
      <c r="F32" s="191" t="s">
        <v>19</v>
      </c>
      <c r="G32" s="37" t="s">
        <v>60</v>
      </c>
      <c r="H32" s="190" t="s">
        <v>18</v>
      </c>
      <c r="I32" s="191" t="s">
        <v>19</v>
      </c>
      <c r="J32" s="37" t="s">
        <v>60</v>
      </c>
      <c r="K32" s="190" t="s">
        <v>18</v>
      </c>
      <c r="L32" s="202" t="s">
        <v>19</v>
      </c>
    </row>
    <row r="33" spans="1:16" x14ac:dyDescent="0.25">
      <c r="A33" s="466" t="s">
        <v>20</v>
      </c>
      <c r="B33" s="467"/>
      <c r="C33" s="468"/>
      <c r="D33" s="84">
        <f t="shared" ref="D33:D53" si="7">D6/$D$30</f>
        <v>0.14425347033874225</v>
      </c>
      <c r="E33" s="84">
        <f t="shared" ref="E33:F48" si="8">E6/E$30</f>
        <v>0.28700331397447254</v>
      </c>
      <c r="F33" s="84">
        <f t="shared" si="8"/>
        <v>0.16367174598073611</v>
      </c>
      <c r="G33" s="84">
        <f t="shared" ref="G33:G53" si="9">G6/$G$30</f>
        <v>9.2480305939428423E-2</v>
      </c>
      <c r="H33" s="84">
        <f t="shared" ref="H33:I48" si="10">H6/H$30</f>
        <v>0.20130121870460405</v>
      </c>
      <c r="I33" s="84">
        <f t="shared" si="10"/>
        <v>0.12064503937794867</v>
      </c>
      <c r="J33" s="84">
        <f t="shared" ref="J33:J53" si="11">J6/$J$30</f>
        <v>9.7270820426924864E-2</v>
      </c>
      <c r="K33" s="84">
        <f t="shared" ref="K33:L48" si="12">K6/K$30</f>
        <v>0.20506811423231236</v>
      </c>
      <c r="L33" s="149">
        <f t="shared" si="12"/>
        <v>0.12410595617542754</v>
      </c>
      <c r="M33" s="203"/>
      <c r="N33" s="203"/>
      <c r="O33" s="203"/>
    </row>
    <row r="34" spans="1:16" x14ac:dyDescent="0.25">
      <c r="A34" s="53">
        <v>100</v>
      </c>
      <c r="B34" s="54" t="s">
        <v>21</v>
      </c>
      <c r="C34" s="55">
        <f>A34+99</f>
        <v>199</v>
      </c>
      <c r="D34" s="150">
        <f t="shared" si="7"/>
        <v>0.1949020762622114</v>
      </c>
      <c r="E34" s="150">
        <f t="shared" si="8"/>
        <v>0.25658693440955477</v>
      </c>
      <c r="F34" s="150">
        <f t="shared" si="8"/>
        <v>0.20329307374378475</v>
      </c>
      <c r="G34" s="150">
        <f t="shared" si="9"/>
        <v>0.10745332290358009</v>
      </c>
      <c r="H34" s="150">
        <f t="shared" si="10"/>
        <v>0.17721977261105085</v>
      </c>
      <c r="I34" s="150">
        <f t="shared" si="10"/>
        <v>0.12551008615829576</v>
      </c>
      <c r="J34" s="150">
        <f t="shared" si="11"/>
        <v>0.11554486076375345</v>
      </c>
      <c r="K34" s="150">
        <f t="shared" si="12"/>
        <v>0.18070822649172044</v>
      </c>
      <c r="L34" s="151">
        <f t="shared" si="12"/>
        <v>0.13176667583358526</v>
      </c>
      <c r="M34" s="203"/>
      <c r="N34" s="203"/>
      <c r="O34" s="203"/>
    </row>
    <row r="35" spans="1:16" x14ac:dyDescent="0.25">
      <c r="A35" s="53">
        <f>A34+100</f>
        <v>200</v>
      </c>
      <c r="B35" s="54" t="s">
        <v>21</v>
      </c>
      <c r="C35" s="55">
        <f>C34+100</f>
        <v>299</v>
      </c>
      <c r="D35" s="84">
        <f t="shared" si="7"/>
        <v>0.19951541827462041</v>
      </c>
      <c r="E35" s="84">
        <f t="shared" si="8"/>
        <v>0.13954785576008139</v>
      </c>
      <c r="F35" s="84">
        <f t="shared" si="8"/>
        <v>0.19135802469135801</v>
      </c>
      <c r="G35" s="84">
        <f t="shared" si="9"/>
        <v>0.11452395814403067</v>
      </c>
      <c r="H35" s="84">
        <f t="shared" si="10"/>
        <v>0.13173444035980372</v>
      </c>
      <c r="I35" s="84">
        <f t="shared" si="10"/>
        <v>0.11897832846347135</v>
      </c>
      <c r="J35" s="84">
        <f t="shared" si="11"/>
        <v>0.12238812533939074</v>
      </c>
      <c r="K35" s="84">
        <f t="shared" si="12"/>
        <v>0.132077866263625</v>
      </c>
      <c r="L35" s="85">
        <f t="shared" si="12"/>
        <v>0.12480029640501217</v>
      </c>
      <c r="M35" s="203"/>
      <c r="N35" s="203"/>
      <c r="O35" s="203"/>
    </row>
    <row r="36" spans="1:16" x14ac:dyDescent="0.25">
      <c r="A36" s="53">
        <f t="shared" ref="A36:A52" si="13">A35+100</f>
        <v>300</v>
      </c>
      <c r="B36" s="54" t="s">
        <v>21</v>
      </c>
      <c r="C36" s="55">
        <f t="shared" ref="C36:C48" si="14">C35+100</f>
        <v>399</v>
      </c>
      <c r="D36" s="86">
        <f t="shared" si="7"/>
        <v>0.36459867024161929</v>
      </c>
      <c r="E36" s="86">
        <f t="shared" si="8"/>
        <v>0.23476720149621025</v>
      </c>
      <c r="F36" s="86">
        <f t="shared" si="8"/>
        <v>0.34693768244021317</v>
      </c>
      <c r="G36" s="86">
        <f t="shared" si="9"/>
        <v>0.18743214734396851</v>
      </c>
      <c r="H36" s="86">
        <f t="shared" si="10"/>
        <v>0.23869956570732082</v>
      </c>
      <c r="I36" s="86">
        <f t="shared" si="10"/>
        <v>0.20070104148935008</v>
      </c>
      <c r="J36" s="86">
        <f t="shared" si="11"/>
        <v>0.2038251726590643</v>
      </c>
      <c r="K36" s="86">
        <f t="shared" si="12"/>
        <v>0.23852672506540293</v>
      </c>
      <c r="L36" s="87">
        <f t="shared" si="12"/>
        <v>0.21246380204051299</v>
      </c>
      <c r="M36" s="89"/>
      <c r="O36" s="89"/>
    </row>
    <row r="37" spans="1:16" x14ac:dyDescent="0.25">
      <c r="A37" s="53">
        <f t="shared" si="13"/>
        <v>400</v>
      </c>
      <c r="B37" s="54" t="s">
        <v>21</v>
      </c>
      <c r="C37" s="55">
        <f t="shared" si="14"/>
        <v>499</v>
      </c>
      <c r="D37" s="84">
        <f t="shared" si="7"/>
        <v>5.5556416574968098E-2</v>
      </c>
      <c r="E37" s="84">
        <f t="shared" si="8"/>
        <v>4.0686419266988218E-2</v>
      </c>
      <c r="F37" s="84">
        <f t="shared" si="8"/>
        <v>5.3533649339867706E-2</v>
      </c>
      <c r="G37" s="84">
        <f t="shared" si="9"/>
        <v>0.13343078304796369</v>
      </c>
      <c r="H37" s="84">
        <f t="shared" si="10"/>
        <v>7.5472495048399729E-2</v>
      </c>
      <c r="I37" s="84">
        <f t="shared" si="10"/>
        <v>0.11843017617395948</v>
      </c>
      <c r="J37" s="84">
        <f t="shared" si="11"/>
        <v>0.12622515277363497</v>
      </c>
      <c r="K37" s="84">
        <f t="shared" si="12"/>
        <v>7.3943529941130154E-2</v>
      </c>
      <c r="L37" s="85">
        <f t="shared" si="12"/>
        <v>0.11321012803289177</v>
      </c>
    </row>
    <row r="38" spans="1:16" x14ac:dyDescent="0.25">
      <c r="A38" s="53">
        <f t="shared" si="13"/>
        <v>500</v>
      </c>
      <c r="B38" s="54" t="s">
        <v>21</v>
      </c>
      <c r="C38" s="55">
        <f t="shared" si="14"/>
        <v>599</v>
      </c>
      <c r="D38" s="150">
        <f t="shared" si="7"/>
        <v>2.2891062101886149E-2</v>
      </c>
      <c r="E38" s="86">
        <f t="shared" si="8"/>
        <v>2.1130688716080977E-2</v>
      </c>
      <c r="F38" s="86">
        <f t="shared" si="8"/>
        <v>2.2651598332485295E-2</v>
      </c>
      <c r="G38" s="150">
        <f t="shared" si="9"/>
        <v>0.13650176594685567</v>
      </c>
      <c r="H38" s="86">
        <f t="shared" si="10"/>
        <v>6.6578470607934329E-2</v>
      </c>
      <c r="I38" s="86">
        <f t="shared" si="10"/>
        <v>0.11840440833129012</v>
      </c>
      <c r="J38" s="150">
        <f t="shared" si="11"/>
        <v>0.12598949131542114</v>
      </c>
      <c r="K38" s="86">
        <f t="shared" si="12"/>
        <v>6.4580887633870501E-2</v>
      </c>
      <c r="L38" s="87">
        <f t="shared" si="12"/>
        <v>0.11070238940639296</v>
      </c>
    </row>
    <row r="39" spans="1:16" x14ac:dyDescent="0.25">
      <c r="A39" s="53">
        <f t="shared" si="13"/>
        <v>600</v>
      </c>
      <c r="B39" s="54" t="s">
        <v>21</v>
      </c>
      <c r="C39" s="55">
        <f t="shared" si="14"/>
        <v>699</v>
      </c>
      <c r="D39" s="84">
        <f t="shared" si="7"/>
        <v>1.1882067893102718E-2</v>
      </c>
      <c r="E39" s="84">
        <f t="shared" si="8"/>
        <v>1.1188765298421761E-2</v>
      </c>
      <c r="F39" s="84">
        <f t="shared" si="8"/>
        <v>1.1787757871151459E-2</v>
      </c>
      <c r="G39" s="84">
        <f t="shared" si="9"/>
        <v>0.1410934911491955</v>
      </c>
      <c r="H39" s="84">
        <f t="shared" si="10"/>
        <v>6.1113231369839663E-2</v>
      </c>
      <c r="I39" s="84">
        <f t="shared" si="10"/>
        <v>0.12039321727913445</v>
      </c>
      <c r="J39" s="84">
        <f t="shared" si="11"/>
        <v>0.12913769894989638</v>
      </c>
      <c r="K39" s="84">
        <f t="shared" si="12"/>
        <v>5.8918883059270774E-2</v>
      </c>
      <c r="L39" s="85">
        <f t="shared" si="12"/>
        <v>0.11165737648534597</v>
      </c>
    </row>
    <row r="40" spans="1:16" x14ac:dyDescent="0.25">
      <c r="A40" s="53">
        <f t="shared" si="13"/>
        <v>700</v>
      </c>
      <c r="B40" s="54" t="s">
        <v>21</v>
      </c>
      <c r="C40" s="55">
        <f t="shared" si="14"/>
        <v>799</v>
      </c>
      <c r="D40" s="150">
        <f t="shared" si="7"/>
        <v>4.6185081288842742E-3</v>
      </c>
      <c r="E40" s="86">
        <f t="shared" si="8"/>
        <v>6.3654559175771895E-3</v>
      </c>
      <c r="F40" s="86">
        <f t="shared" si="8"/>
        <v>4.8561456129544824E-3</v>
      </c>
      <c r="G40" s="150">
        <f t="shared" si="9"/>
        <v>6.920351977834141E-2</v>
      </c>
      <c r="H40" s="86">
        <f t="shared" si="10"/>
        <v>3.442512411055984E-2</v>
      </c>
      <c r="I40" s="86">
        <f t="shared" si="10"/>
        <v>6.020226975651731E-2</v>
      </c>
      <c r="J40" s="150">
        <f t="shared" si="11"/>
        <v>6.3227539025155072E-2</v>
      </c>
      <c r="K40" s="86">
        <f t="shared" si="12"/>
        <v>3.3191807255326694E-2</v>
      </c>
      <c r="L40" s="87">
        <f t="shared" si="12"/>
        <v>5.57504223843227E-2</v>
      </c>
      <c r="M40" s="89"/>
    </row>
    <row r="41" spans="1:16" x14ac:dyDescent="0.25">
      <c r="A41" s="53">
        <f t="shared" si="13"/>
        <v>800</v>
      </c>
      <c r="B41" s="54" t="s">
        <v>21</v>
      </c>
      <c r="C41" s="55">
        <f t="shared" si="14"/>
        <v>899</v>
      </c>
      <c r="D41" s="84">
        <f t="shared" si="7"/>
        <v>1.2192034881618441E-3</v>
      </c>
      <c r="E41" s="84">
        <f t="shared" si="8"/>
        <v>2.1327558486727697E-3</v>
      </c>
      <c r="F41" s="84">
        <f t="shared" si="8"/>
        <v>1.3434741079956796E-3</v>
      </c>
      <c r="G41" s="84">
        <f t="shared" si="9"/>
        <v>1.2120637479160246E-2</v>
      </c>
      <c r="H41" s="84">
        <f t="shared" si="10"/>
        <v>9.9288447875073346E-3</v>
      </c>
      <c r="I41" s="84">
        <f t="shared" si="10"/>
        <v>1.1553363640480813E-2</v>
      </c>
      <c r="J41" s="84">
        <f t="shared" si="11"/>
        <v>1.1111939670666697E-2</v>
      </c>
      <c r="K41" s="84">
        <f t="shared" si="12"/>
        <v>9.5861804399807321E-3</v>
      </c>
      <c r="L41" s="85">
        <f t="shared" si="12"/>
        <v>1.073211607185811E-2</v>
      </c>
      <c r="M41" s="89"/>
      <c r="N41" s="89"/>
      <c r="O41" s="89"/>
      <c r="P41" s="89"/>
    </row>
    <row r="42" spans="1:16" x14ac:dyDescent="0.25">
      <c r="A42" s="53">
        <f t="shared" si="13"/>
        <v>900</v>
      </c>
      <c r="B42" s="54" t="s">
        <v>21</v>
      </c>
      <c r="C42" s="55">
        <f t="shared" si="14"/>
        <v>999</v>
      </c>
      <c r="D42" s="150">
        <f t="shared" si="7"/>
        <v>3.6162815326834362E-4</v>
      </c>
      <c r="E42" s="86">
        <f t="shared" si="8"/>
        <v>3.9373954129343438E-4</v>
      </c>
      <c r="F42" s="86">
        <f t="shared" si="8"/>
        <v>3.6599626862340769E-4</v>
      </c>
      <c r="G42" s="150">
        <f t="shared" si="9"/>
        <v>3.1657988374512421E-3</v>
      </c>
      <c r="H42" s="86">
        <f t="shared" si="10"/>
        <v>2.3834054640324504E-3</v>
      </c>
      <c r="I42" s="86">
        <f t="shared" si="10"/>
        <v>2.9633019069765262E-3</v>
      </c>
      <c r="J42" s="150">
        <f t="shared" si="11"/>
        <v>2.90633197959449E-3</v>
      </c>
      <c r="K42" s="86">
        <f t="shared" si="12"/>
        <v>2.2959529502706976E-3</v>
      </c>
      <c r="L42" s="87">
        <f t="shared" si="12"/>
        <v>2.7543837856118629E-3</v>
      </c>
      <c r="M42" s="89"/>
    </row>
    <row r="43" spans="1:16" x14ac:dyDescent="0.25">
      <c r="A43" s="53">
        <f t="shared" si="13"/>
        <v>1000</v>
      </c>
      <c r="B43" s="54" t="s">
        <v>21</v>
      </c>
      <c r="C43" s="55">
        <f t="shared" si="14"/>
        <v>1099</v>
      </c>
      <c r="D43" s="84">
        <f t="shared" si="7"/>
        <v>1.4981737778259948E-4</v>
      </c>
      <c r="E43" s="84">
        <f t="shared" si="8"/>
        <v>1.9686977064671719E-4</v>
      </c>
      <c r="F43" s="84">
        <f t="shared" si="8"/>
        <v>1.5621791953438134E-4</v>
      </c>
      <c r="G43" s="84">
        <f t="shared" si="9"/>
        <v>1.3268963846155871E-3</v>
      </c>
      <c r="H43" s="84">
        <f t="shared" si="10"/>
        <v>6.2149560201352509E-4</v>
      </c>
      <c r="I43" s="84">
        <f t="shared" si="10"/>
        <v>1.1443264676348087E-3</v>
      </c>
      <c r="J43" s="84">
        <f t="shared" si="11"/>
        <v>1.2179825467116382E-3</v>
      </c>
      <c r="K43" s="84">
        <f t="shared" si="12"/>
        <v>6.0283186759620068E-4</v>
      </c>
      <c r="L43" s="85">
        <f t="shared" si="12"/>
        <v>1.0648464948025008E-3</v>
      </c>
      <c r="M43" s="89"/>
    </row>
    <row r="44" spans="1:16" x14ac:dyDescent="0.25">
      <c r="A44" s="53">
        <f t="shared" si="13"/>
        <v>1100</v>
      </c>
      <c r="B44" s="54" t="s">
        <v>21</v>
      </c>
      <c r="C44" s="55">
        <f t="shared" si="14"/>
        <v>1199</v>
      </c>
      <c r="D44" s="150">
        <f t="shared" si="7"/>
        <v>4.1328931802096408E-5</v>
      </c>
      <c r="E44" s="86">
        <f t="shared" si="8"/>
        <v>0</v>
      </c>
      <c r="F44" s="86">
        <f t="shared" si="8"/>
        <v>3.570695303643002E-5</v>
      </c>
      <c r="G44" s="150">
        <f t="shared" si="9"/>
        <v>6.2736546013384851E-4</v>
      </c>
      <c r="H44" s="86">
        <f t="shared" si="10"/>
        <v>2.3079812404871197E-4</v>
      </c>
      <c r="I44" s="86">
        <f t="shared" si="10"/>
        <v>5.2472697799426239E-4</v>
      </c>
      <c r="J44" s="150">
        <f t="shared" si="11"/>
        <v>5.7314013873911078E-4</v>
      </c>
      <c r="K44" s="86">
        <f t="shared" si="12"/>
        <v>2.2065376971822659E-4</v>
      </c>
      <c r="L44" s="87">
        <f t="shared" si="12"/>
        <v>4.8539192885130853E-4</v>
      </c>
      <c r="M44" s="89"/>
    </row>
    <row r="45" spans="1:16" x14ac:dyDescent="0.25">
      <c r="A45" s="53">
        <f t="shared" si="13"/>
        <v>1200</v>
      </c>
      <c r="B45" s="54" t="s">
        <v>21</v>
      </c>
      <c r="C45" s="55">
        <f t="shared" si="14"/>
        <v>1299</v>
      </c>
      <c r="D45" s="84">
        <f t="shared" si="7"/>
        <v>5.1661164752620509E-6</v>
      </c>
      <c r="E45" s="84">
        <f t="shared" si="8"/>
        <v>0</v>
      </c>
      <c r="F45" s="84">
        <f t="shared" si="8"/>
        <v>4.4633691295537525E-6</v>
      </c>
      <c r="G45" s="84">
        <f t="shared" si="9"/>
        <v>3.4607817574134209E-4</v>
      </c>
      <c r="H45" s="84">
        <f t="shared" si="10"/>
        <v>1.3425511791068868E-4</v>
      </c>
      <c r="I45" s="84">
        <f t="shared" si="10"/>
        <v>2.9125470653550573E-4</v>
      </c>
      <c r="J45" s="84">
        <f t="shared" si="11"/>
        <v>3.1453395437058791E-4</v>
      </c>
      <c r="K45" s="84">
        <f t="shared" si="12"/>
        <v>1.2835415362694226E-4</v>
      </c>
      <c r="L45" s="85">
        <f t="shared" si="12"/>
        <v>2.6818622104432505E-4</v>
      </c>
      <c r="M45" s="89"/>
    </row>
    <row r="46" spans="1:16" x14ac:dyDescent="0.25">
      <c r="A46" s="53">
        <f t="shared" si="13"/>
        <v>1300</v>
      </c>
      <c r="B46" s="54" t="s">
        <v>21</v>
      </c>
      <c r="C46" s="55">
        <f t="shared" si="14"/>
        <v>1399</v>
      </c>
      <c r="D46" s="150">
        <f t="shared" si="7"/>
        <v>0</v>
      </c>
      <c r="E46" s="86">
        <f t="shared" si="8"/>
        <v>0</v>
      </c>
      <c r="F46" s="86">
        <f t="shared" si="8"/>
        <v>0</v>
      </c>
      <c r="G46" s="150">
        <f t="shared" si="9"/>
        <v>1.790967728341801E-4</v>
      </c>
      <c r="H46" s="86">
        <f t="shared" si="10"/>
        <v>7.3915739074424097E-5</v>
      </c>
      <c r="I46" s="86">
        <f t="shared" si="10"/>
        <v>1.518741030057798E-4</v>
      </c>
      <c r="J46" s="150">
        <f t="shared" si="11"/>
        <v>1.6252514359574451E-4</v>
      </c>
      <c r="K46" s="86">
        <f t="shared" si="12"/>
        <v>7.0666893569889554E-5</v>
      </c>
      <c r="L46" s="87">
        <f t="shared" si="12"/>
        <v>1.3965788485440755E-4</v>
      </c>
      <c r="M46" s="89"/>
    </row>
    <row r="47" spans="1:16" x14ac:dyDescent="0.25">
      <c r="A47" s="53">
        <f t="shared" si="13"/>
        <v>1400</v>
      </c>
      <c r="B47" s="54" t="s">
        <v>21</v>
      </c>
      <c r="C47" s="55">
        <f t="shared" si="14"/>
        <v>1499</v>
      </c>
      <c r="D47" s="84">
        <f t="shared" si="7"/>
        <v>5.1661164752620509E-6</v>
      </c>
      <c r="E47" s="84">
        <f t="shared" si="8"/>
        <v>0</v>
      </c>
      <c r="F47" s="84">
        <f t="shared" si="8"/>
        <v>4.4633691295537525E-6</v>
      </c>
      <c r="G47" s="84">
        <f t="shared" si="9"/>
        <v>6.3210625706181203E-5</v>
      </c>
      <c r="H47" s="84">
        <f t="shared" si="10"/>
        <v>3.6203627301758741E-5</v>
      </c>
      <c r="I47" s="84">
        <f t="shared" si="10"/>
        <v>5.6220747642242394E-5</v>
      </c>
      <c r="J47" s="84">
        <f t="shared" si="11"/>
        <v>5.7839830514956137E-5</v>
      </c>
      <c r="K47" s="84">
        <f t="shared" si="12"/>
        <v>3.4612356034231617E-5</v>
      </c>
      <c r="L47" s="85">
        <f t="shared" si="12"/>
        <v>5.2057566333905126E-5</v>
      </c>
      <c r="M47" s="89"/>
    </row>
    <row r="48" spans="1:16" x14ac:dyDescent="0.25">
      <c r="A48" s="53">
        <f t="shared" si="13"/>
        <v>1500</v>
      </c>
      <c r="B48" s="54" t="s">
        <v>22</v>
      </c>
      <c r="C48" s="55">
        <f t="shared" si="14"/>
        <v>1599</v>
      </c>
      <c r="D48" s="150">
        <f t="shared" si="7"/>
        <v>0</v>
      </c>
      <c r="E48" s="86">
        <f t="shared" si="8"/>
        <v>0</v>
      </c>
      <c r="F48" s="86">
        <f t="shared" si="8"/>
        <v>0</v>
      </c>
      <c r="G48" s="150">
        <f t="shared" si="9"/>
        <v>2.8444781567781543E-5</v>
      </c>
      <c r="H48" s="86">
        <f t="shared" si="10"/>
        <v>2.1118782592692598E-5</v>
      </c>
      <c r="I48" s="86">
        <f t="shared" si="10"/>
        <v>2.6548686386614464E-5</v>
      </c>
      <c r="J48" s="150">
        <f t="shared" si="11"/>
        <v>2.5812816924030012E-5</v>
      </c>
      <c r="K48" s="86">
        <f t="shared" si="12"/>
        <v>2.0190541019968444E-5</v>
      </c>
      <c r="L48" s="87">
        <f t="shared" si="12"/>
        <v>2.4413203522107233E-5</v>
      </c>
    </row>
    <row r="49" spans="1:26" x14ac:dyDescent="0.25">
      <c r="A49" s="53">
        <f t="shared" si="13"/>
        <v>1600</v>
      </c>
      <c r="B49" s="54" t="s">
        <v>22</v>
      </c>
      <c r="C49" s="55">
        <v>1699</v>
      </c>
      <c r="D49" s="84">
        <f t="shared" si="7"/>
        <v>0</v>
      </c>
      <c r="E49" s="84">
        <f t="shared" ref="E49:F53" si="15">E22/E$30</f>
        <v>0</v>
      </c>
      <c r="F49" s="84">
        <f t="shared" si="15"/>
        <v>0</v>
      </c>
      <c r="G49" s="84">
        <f t="shared" si="9"/>
        <v>1.2642125141236241E-5</v>
      </c>
      <c r="H49" s="84">
        <f t="shared" ref="H49:I53" si="16">H22/H$30</f>
        <v>1.0559391296346299E-5</v>
      </c>
      <c r="I49" s="84">
        <f t="shared" si="16"/>
        <v>1.2103077617427182E-5</v>
      </c>
      <c r="J49" s="84">
        <f t="shared" si="11"/>
        <v>1.1472363077346672E-5</v>
      </c>
      <c r="K49" s="84">
        <f t="shared" ref="K49:L53" si="17">K22/K$30</f>
        <v>1.0095270509984222E-5</v>
      </c>
      <c r="L49" s="85">
        <f t="shared" si="17"/>
        <v>1.1129548664490061E-5</v>
      </c>
    </row>
    <row r="50" spans="1:26" x14ac:dyDescent="0.25">
      <c r="A50" s="53">
        <v>1700</v>
      </c>
      <c r="B50" s="54" t="s">
        <v>22</v>
      </c>
      <c r="C50" s="55">
        <v>1799</v>
      </c>
      <c r="D50" s="150">
        <f t="shared" si="7"/>
        <v>0</v>
      </c>
      <c r="E50" s="86">
        <f t="shared" si="15"/>
        <v>0</v>
      </c>
      <c r="F50" s="86">
        <f t="shared" si="15"/>
        <v>0</v>
      </c>
      <c r="G50" s="150">
        <f t="shared" si="9"/>
        <v>6.3210625706181205E-6</v>
      </c>
      <c r="H50" s="86">
        <f t="shared" si="16"/>
        <v>6.0339378836264574E-6</v>
      </c>
      <c r="I50" s="86">
        <f t="shared" si="16"/>
        <v>6.2467497380269327E-6</v>
      </c>
      <c r="J50" s="150">
        <f t="shared" si="11"/>
        <v>5.7361815386733361E-6</v>
      </c>
      <c r="K50" s="86">
        <f t="shared" si="17"/>
        <v>5.7687260057052698E-6</v>
      </c>
      <c r="L50" s="87">
        <f t="shared" si="17"/>
        <v>5.7442831816722901E-6</v>
      </c>
    </row>
    <row r="51" spans="1:26" x14ac:dyDescent="0.25">
      <c r="A51" s="53">
        <f t="shared" si="13"/>
        <v>1800</v>
      </c>
      <c r="B51" s="54" t="s">
        <v>22</v>
      </c>
      <c r="C51" s="55">
        <v>1899</v>
      </c>
      <c r="D51" s="84">
        <f t="shared" si="7"/>
        <v>0</v>
      </c>
      <c r="E51" s="84">
        <f t="shared" si="15"/>
        <v>0</v>
      </c>
      <c r="F51" s="84">
        <f t="shared" si="15"/>
        <v>0</v>
      </c>
      <c r="G51" s="84">
        <f t="shared" si="9"/>
        <v>1.0535104284363536E-6</v>
      </c>
      <c r="H51" s="84">
        <f t="shared" si="16"/>
        <v>6.0339378836264574E-6</v>
      </c>
      <c r="I51" s="84">
        <f t="shared" si="16"/>
        <v>2.3425311517600999E-6</v>
      </c>
      <c r="J51" s="84">
        <f t="shared" si="11"/>
        <v>9.5603025644555595E-7</v>
      </c>
      <c r="K51" s="84">
        <f t="shared" si="17"/>
        <v>5.7687260057052698E-6</v>
      </c>
      <c r="L51" s="85">
        <f t="shared" si="17"/>
        <v>2.1541061931271089E-6</v>
      </c>
    </row>
    <row r="52" spans="1:26" x14ac:dyDescent="0.25">
      <c r="A52" s="53">
        <f t="shared" si="13"/>
        <v>1900</v>
      </c>
      <c r="B52" s="54" t="s">
        <v>22</v>
      </c>
      <c r="C52" s="55">
        <v>1999</v>
      </c>
      <c r="D52" s="150">
        <f t="shared" si="7"/>
        <v>0</v>
      </c>
      <c r="E52" s="86">
        <f t="shared" si="15"/>
        <v>0</v>
      </c>
      <c r="F52" s="86">
        <f t="shared" si="15"/>
        <v>0</v>
      </c>
      <c r="G52" s="150">
        <f t="shared" si="9"/>
        <v>3.1605312853090602E-6</v>
      </c>
      <c r="H52" s="86">
        <f t="shared" si="16"/>
        <v>3.0169689418132287E-6</v>
      </c>
      <c r="I52" s="86">
        <f t="shared" si="16"/>
        <v>3.1233748690134664E-6</v>
      </c>
      <c r="J52" s="150">
        <f t="shared" si="11"/>
        <v>2.8680907693366681E-6</v>
      </c>
      <c r="K52" s="86">
        <f t="shared" si="17"/>
        <v>2.8843630028526349E-6</v>
      </c>
      <c r="L52" s="87">
        <f t="shared" si="17"/>
        <v>2.8721415908361451E-6</v>
      </c>
    </row>
    <row r="53" spans="1:26" x14ac:dyDescent="0.25">
      <c r="A53" s="53">
        <v>2000</v>
      </c>
      <c r="B53" s="54" t="s">
        <v>23</v>
      </c>
      <c r="C53" s="65" t="s">
        <v>24</v>
      </c>
      <c r="D53" s="84">
        <f t="shared" si="7"/>
        <v>0</v>
      </c>
      <c r="E53" s="84">
        <f t="shared" si="15"/>
        <v>0</v>
      </c>
      <c r="F53" s="84">
        <f t="shared" si="15"/>
        <v>0</v>
      </c>
      <c r="G53" s="84">
        <f t="shared" si="9"/>
        <v>0</v>
      </c>
      <c r="H53" s="84">
        <f t="shared" si="16"/>
        <v>0</v>
      </c>
      <c r="I53" s="84">
        <f t="shared" si="16"/>
        <v>0</v>
      </c>
      <c r="J53" s="84">
        <f t="shared" si="11"/>
        <v>0</v>
      </c>
      <c r="K53" s="84">
        <f t="shared" si="17"/>
        <v>0</v>
      </c>
      <c r="L53" s="204">
        <f t="shared" si="17"/>
        <v>0</v>
      </c>
    </row>
    <row r="54" spans="1:26" s="206" customFormat="1" x14ac:dyDescent="0.25">
      <c r="A54" s="155"/>
      <c r="B54" s="143" t="s">
        <v>28</v>
      </c>
      <c r="C54" s="156"/>
      <c r="D54" s="205">
        <f>SUM(D33:D53)</f>
        <v>1.0000000000000002</v>
      </c>
      <c r="E54" s="205">
        <f t="shared" ref="E54:L54" si="18">SUM(E33:E53)</f>
        <v>0.99999999999999989</v>
      </c>
      <c r="F54" s="205">
        <f t="shared" si="18"/>
        <v>1</v>
      </c>
      <c r="G54" s="205">
        <f t="shared" si="18"/>
        <v>1</v>
      </c>
      <c r="H54" s="205">
        <f t="shared" si="18"/>
        <v>1</v>
      </c>
      <c r="I54" s="205">
        <f t="shared" si="18"/>
        <v>0.99999999999999989</v>
      </c>
      <c r="J54" s="205">
        <f t="shared" si="18"/>
        <v>0.99999999999999989</v>
      </c>
      <c r="K54" s="205">
        <f t="shared" si="18"/>
        <v>1</v>
      </c>
      <c r="L54" s="205">
        <f t="shared" si="18"/>
        <v>0.99999999999999989</v>
      </c>
      <c r="Z54" s="208"/>
    </row>
    <row r="55" spans="1:26" x14ac:dyDescent="0.25">
      <c r="A55" s="463" t="s">
        <v>80</v>
      </c>
      <c r="B55" s="463"/>
      <c r="C55" s="463"/>
      <c r="D55" s="463"/>
      <c r="E55" s="463"/>
      <c r="F55" s="463"/>
      <c r="G55" s="463"/>
      <c r="H55" s="463"/>
      <c r="I55" s="463"/>
      <c r="J55" s="463"/>
    </row>
    <row r="56" spans="1:26" x14ac:dyDescent="0.25">
      <c r="A56" s="463" t="s">
        <v>102</v>
      </c>
      <c r="B56" s="463"/>
      <c r="C56" s="463"/>
      <c r="D56" s="463"/>
      <c r="E56" s="463"/>
      <c r="F56" s="463"/>
      <c r="G56" s="463"/>
      <c r="H56" s="463"/>
      <c r="I56" s="463"/>
      <c r="J56" s="463"/>
    </row>
    <row r="57" spans="1:26" x14ac:dyDescent="0.25">
      <c r="A57" s="463" t="s">
        <v>104</v>
      </c>
      <c r="B57" s="463"/>
      <c r="C57" s="463"/>
      <c r="D57" s="463"/>
      <c r="E57" s="463"/>
      <c r="F57" s="463"/>
      <c r="G57" s="463"/>
      <c r="H57" s="463"/>
      <c r="I57" s="463"/>
      <c r="J57" s="463"/>
    </row>
    <row r="58" spans="1:26" x14ac:dyDescent="0.25">
      <c r="A58" s="463"/>
      <c r="B58" s="463"/>
      <c r="C58" s="463"/>
      <c r="D58" s="463"/>
      <c r="E58" s="463"/>
      <c r="F58" s="463"/>
      <c r="G58" s="463"/>
      <c r="H58" s="463"/>
      <c r="I58" s="463"/>
      <c r="J58" s="463"/>
    </row>
    <row r="61" spans="1:26" x14ac:dyDescent="0.25">
      <c r="F61" s="88"/>
    </row>
  </sheetData>
  <mergeCells count="15">
    <mergeCell ref="A55:J55"/>
    <mergeCell ref="A56:J56"/>
    <mergeCell ref="A57:J58"/>
    <mergeCell ref="A2:L2"/>
    <mergeCell ref="O2:X2"/>
    <mergeCell ref="O21:X21"/>
    <mergeCell ref="O22:X22"/>
    <mergeCell ref="O23:X24"/>
    <mergeCell ref="A4:B4"/>
    <mergeCell ref="A5:C5"/>
    <mergeCell ref="A6:C6"/>
    <mergeCell ref="A31:C31"/>
    <mergeCell ref="A32:C32"/>
    <mergeCell ref="A33:C33"/>
    <mergeCell ref="A28:C28"/>
  </mergeCells>
  <pageMargins left="0.7" right="0.7" top="0.75" bottom="0.75" header="0.3" footer="0.3"/>
  <pageSetup paperSize="9" orientation="portrait"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50334-F276-47CE-B638-2153C29EA08C}">
  <dimension ref="A1:J15"/>
  <sheetViews>
    <sheetView showGridLines="0" workbookViewId="0">
      <selection sqref="A1:E1"/>
    </sheetView>
  </sheetViews>
  <sheetFormatPr baseColWidth="10" defaultColWidth="11.5703125" defaultRowHeight="15" x14ac:dyDescent="0.25"/>
  <cols>
    <col min="1" max="1" width="10.7109375" style="1" customWidth="1"/>
    <col min="2" max="2" width="35.28515625" style="1" customWidth="1"/>
    <col min="3" max="5" width="12.7109375" style="1" customWidth="1"/>
    <col min="6" max="16384" width="11.5703125" style="1"/>
  </cols>
  <sheetData>
    <row r="1" spans="1:10" ht="27.75" customHeight="1" x14ac:dyDescent="0.25">
      <c r="A1" s="561" t="s">
        <v>78</v>
      </c>
      <c r="B1" s="561"/>
      <c r="C1" s="561"/>
      <c r="D1" s="561"/>
      <c r="E1" s="561"/>
      <c r="F1" s="210"/>
      <c r="G1" s="210"/>
      <c r="H1" s="210"/>
      <c r="I1" s="210"/>
      <c r="J1" s="210"/>
    </row>
    <row r="2" spans="1:10" x14ac:dyDescent="0.25">
      <c r="A2" s="226"/>
    </row>
    <row r="3" spans="1:10" ht="60" x14ac:dyDescent="0.25">
      <c r="B3" s="211"/>
      <c r="C3" s="212" t="s">
        <v>61</v>
      </c>
      <c r="D3" s="212" t="s">
        <v>62</v>
      </c>
      <c r="E3" s="213" t="s">
        <v>63</v>
      </c>
    </row>
    <row r="4" spans="1:10" ht="17.100000000000001" customHeight="1" x14ac:dyDescent="0.25">
      <c r="A4" s="562" t="s">
        <v>0</v>
      </c>
      <c r="B4" s="214" t="s">
        <v>32</v>
      </c>
      <c r="C4" s="215">
        <v>789.13</v>
      </c>
      <c r="D4" s="256">
        <f>C4/$C$6</f>
        <v>0.75372022388202253</v>
      </c>
      <c r="E4" s="563">
        <v>193569</v>
      </c>
    </row>
    <row r="5" spans="1:10" ht="17.100000000000001" customHeight="1" x14ac:dyDescent="0.25">
      <c r="A5" s="562"/>
      <c r="B5" s="216" t="s">
        <v>33</v>
      </c>
      <c r="C5" s="217">
        <f>'Droits dérivés'!D28</f>
        <v>257.85000000000002</v>
      </c>
      <c r="D5" s="218">
        <f>C5/$C$6</f>
        <v>0.24627977611797744</v>
      </c>
      <c r="E5" s="564"/>
    </row>
    <row r="6" spans="1:10" ht="17.100000000000001" customHeight="1" x14ac:dyDescent="0.25">
      <c r="A6" s="562"/>
      <c r="B6" s="219" t="s">
        <v>64</v>
      </c>
      <c r="C6" s="220">
        <f>SUM(C4:C5)</f>
        <v>1046.98</v>
      </c>
      <c r="D6" s="257">
        <v>1</v>
      </c>
      <c r="E6" s="565"/>
    </row>
    <row r="7" spans="1:10" ht="17.100000000000001" customHeight="1" x14ac:dyDescent="0.25">
      <c r="A7" s="562" t="s">
        <v>1</v>
      </c>
      <c r="B7" s="216" t="s">
        <v>32</v>
      </c>
      <c r="C7" s="217">
        <v>540.70000000000005</v>
      </c>
      <c r="D7" s="218">
        <f>C7/$C$9</f>
        <v>0.57022631878677943</v>
      </c>
      <c r="E7" s="566">
        <v>1898415</v>
      </c>
    </row>
    <row r="8" spans="1:10" ht="17.100000000000001" customHeight="1" x14ac:dyDescent="0.25">
      <c r="A8" s="562"/>
      <c r="B8" s="221" t="s">
        <v>33</v>
      </c>
      <c r="C8" s="222">
        <f>'Droits dérivés'!G28</f>
        <v>407.52</v>
      </c>
      <c r="D8" s="223">
        <f>C8/$C$9</f>
        <v>0.42977368121322052</v>
      </c>
      <c r="E8" s="566"/>
    </row>
    <row r="9" spans="1:10" ht="17.100000000000001" customHeight="1" x14ac:dyDescent="0.25">
      <c r="A9" s="562"/>
      <c r="B9" s="224" t="s">
        <v>64</v>
      </c>
      <c r="C9" s="225">
        <f>SUM(C7:C8)</f>
        <v>948.22</v>
      </c>
      <c r="D9" s="258">
        <v>1</v>
      </c>
      <c r="E9" s="566"/>
    </row>
    <row r="10" spans="1:10" ht="17.100000000000001" customHeight="1" x14ac:dyDescent="0.25">
      <c r="A10" s="562" t="s">
        <v>2</v>
      </c>
      <c r="B10" s="221" t="s">
        <v>32</v>
      </c>
      <c r="C10" s="222">
        <v>563.69000000000005</v>
      </c>
      <c r="D10" s="223">
        <f>C10/$C$12</f>
        <v>0.58879627308431515</v>
      </c>
      <c r="E10" s="566">
        <f>E4+E7</f>
        <v>2091984</v>
      </c>
    </row>
    <row r="11" spans="1:10" ht="17.100000000000001" customHeight="1" x14ac:dyDescent="0.25">
      <c r="A11" s="562"/>
      <c r="B11" s="216" t="s">
        <v>33</v>
      </c>
      <c r="C11" s="217">
        <f>'Droits dérivés'!J28</f>
        <v>393.67</v>
      </c>
      <c r="D11" s="218">
        <f>C11/$C$12</f>
        <v>0.41120372691568474</v>
      </c>
      <c r="E11" s="566"/>
    </row>
    <row r="12" spans="1:10" ht="17.100000000000001" customHeight="1" x14ac:dyDescent="0.25">
      <c r="A12" s="562"/>
      <c r="B12" s="219" t="s">
        <v>64</v>
      </c>
      <c r="C12" s="220">
        <f>SUM(C10:C11)</f>
        <v>957.36000000000013</v>
      </c>
      <c r="D12" s="257">
        <v>1</v>
      </c>
      <c r="E12" s="566"/>
    </row>
    <row r="13" spans="1:10" ht="21" customHeight="1" x14ac:dyDescent="0.25">
      <c r="A13" s="482" t="s">
        <v>10</v>
      </c>
      <c r="B13" s="482"/>
      <c r="C13" s="482"/>
      <c r="D13" s="482"/>
      <c r="E13" s="482"/>
    </row>
    <row r="14" spans="1:10" ht="21" customHeight="1" x14ac:dyDescent="0.25">
      <c r="A14" s="463" t="s">
        <v>106</v>
      </c>
      <c r="B14" s="463"/>
      <c r="C14" s="463"/>
      <c r="D14" s="463"/>
      <c r="E14" s="463"/>
    </row>
    <row r="15" spans="1:10" ht="36" customHeight="1" x14ac:dyDescent="0.25">
      <c r="A15" s="463" t="s">
        <v>107</v>
      </c>
      <c r="B15" s="463"/>
      <c r="C15" s="463"/>
      <c r="D15" s="463"/>
      <c r="E15" s="463"/>
    </row>
  </sheetData>
  <mergeCells count="10">
    <mergeCell ref="A13:E13"/>
    <mergeCell ref="A14:E14"/>
    <mergeCell ref="A15:E15"/>
    <mergeCell ref="A1:E1"/>
    <mergeCell ref="A4:A6"/>
    <mergeCell ref="E4:E6"/>
    <mergeCell ref="A7:A9"/>
    <mergeCell ref="E7:E9"/>
    <mergeCell ref="A10:A12"/>
    <mergeCell ref="E10:E12"/>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72813-C62E-4D7F-83B2-63CAE4C6410E}">
  <dimension ref="A1:Y59"/>
  <sheetViews>
    <sheetView showGridLines="0" workbookViewId="0">
      <selection activeCell="A2" sqref="A2:L2"/>
    </sheetView>
  </sheetViews>
  <sheetFormatPr baseColWidth="10" defaultRowHeight="15" x14ac:dyDescent="0.25"/>
  <cols>
    <col min="1" max="1" width="9.140625" customWidth="1"/>
    <col min="2" max="2" width="3.28515625" customWidth="1"/>
    <col min="3" max="3" width="7.140625" customWidth="1"/>
    <col min="4" max="4" width="11" customWidth="1"/>
    <col min="5" max="5" width="11.7109375" customWidth="1"/>
    <col min="6" max="6" width="9.42578125" customWidth="1"/>
    <col min="7" max="8" width="11.85546875" customWidth="1"/>
    <col min="9" max="9" width="8.85546875" customWidth="1"/>
    <col min="10" max="10" width="11.42578125" customWidth="1"/>
    <col min="11" max="11" width="11.7109375" customWidth="1"/>
    <col min="12" max="12" width="8.85546875" customWidth="1"/>
    <col min="13" max="13" width="9.7109375" customWidth="1"/>
  </cols>
  <sheetData>
    <row r="1" spans="1:25" x14ac:dyDescent="0.25">
      <c r="A1" s="33"/>
      <c r="B1" s="34"/>
    </row>
    <row r="2" spans="1:25" ht="35.25" customHeight="1" x14ac:dyDescent="0.25">
      <c r="A2" s="469" t="s">
        <v>84</v>
      </c>
      <c r="B2" s="469"/>
      <c r="C2" s="469"/>
      <c r="D2" s="469"/>
      <c r="E2" s="469"/>
      <c r="F2" s="469"/>
      <c r="G2" s="469"/>
      <c r="H2" s="469"/>
      <c r="I2" s="469"/>
      <c r="J2" s="469"/>
      <c r="K2" s="469"/>
      <c r="L2" s="469"/>
    </row>
    <row r="3" spans="1:25" x14ac:dyDescent="0.25">
      <c r="A3" s="470" t="s">
        <v>15</v>
      </c>
      <c r="B3" s="470"/>
      <c r="C3" s="35"/>
      <c r="D3" s="35"/>
      <c r="E3" s="35"/>
      <c r="F3" s="35"/>
      <c r="G3" s="35"/>
      <c r="H3" s="35"/>
      <c r="I3" s="35"/>
      <c r="J3" s="35"/>
      <c r="K3" s="35"/>
      <c r="L3" s="36"/>
    </row>
    <row r="4" spans="1:25" x14ac:dyDescent="0.25">
      <c r="A4" s="471" t="s">
        <v>16</v>
      </c>
      <c r="B4" s="472"/>
      <c r="C4" s="473"/>
      <c r="D4" s="477" t="s">
        <v>0</v>
      </c>
      <c r="E4" s="478"/>
      <c r="F4" s="479"/>
      <c r="G4" s="38" t="s">
        <v>1</v>
      </c>
      <c r="H4" s="39"/>
      <c r="I4" s="39"/>
      <c r="J4" s="40" t="s">
        <v>2</v>
      </c>
      <c r="K4" s="39"/>
      <c r="L4" s="41"/>
      <c r="O4" s="465" t="s">
        <v>83</v>
      </c>
      <c r="P4" s="465"/>
      <c r="Q4" s="465"/>
      <c r="R4" s="465"/>
      <c r="S4" s="465"/>
      <c r="T4" s="465"/>
      <c r="U4" s="465"/>
      <c r="V4" s="465"/>
      <c r="W4" s="465"/>
      <c r="X4" s="465"/>
      <c r="Y4" s="465"/>
    </row>
    <row r="5" spans="1:25" ht="78" customHeight="1" x14ac:dyDescent="0.25">
      <c r="A5" s="474"/>
      <c r="B5" s="475"/>
      <c r="C5" s="476"/>
      <c r="D5" s="42" t="s">
        <v>17</v>
      </c>
      <c r="E5" s="43" t="s">
        <v>18</v>
      </c>
      <c r="F5" s="44" t="s">
        <v>19</v>
      </c>
      <c r="G5" s="45" t="s">
        <v>17</v>
      </c>
      <c r="H5" s="43" t="s">
        <v>18</v>
      </c>
      <c r="I5" s="46" t="s">
        <v>19</v>
      </c>
      <c r="J5" s="42" t="s">
        <v>17</v>
      </c>
      <c r="K5" s="43" t="s">
        <v>18</v>
      </c>
      <c r="L5" s="46" t="s">
        <v>19</v>
      </c>
    </row>
    <row r="6" spans="1:25" x14ac:dyDescent="0.25">
      <c r="A6" s="466" t="s">
        <v>20</v>
      </c>
      <c r="B6" s="467"/>
      <c r="C6" s="468"/>
      <c r="D6" s="47">
        <v>761125</v>
      </c>
      <c r="E6" s="47">
        <v>8680</v>
      </c>
      <c r="F6" s="48">
        <f>SUM(D6:E6)</f>
        <v>769805</v>
      </c>
      <c r="G6" s="48">
        <v>609301</v>
      </c>
      <c r="H6" s="49">
        <v>122501</v>
      </c>
      <c r="I6" s="47">
        <f>SUM(G6:H6)</f>
        <v>731802</v>
      </c>
      <c r="J6" s="50">
        <f>D6+G6</f>
        <v>1370426</v>
      </c>
      <c r="K6" s="51">
        <f>E6+H6</f>
        <v>131181</v>
      </c>
      <c r="L6" s="52">
        <f>F6+I6</f>
        <v>1501607</v>
      </c>
    </row>
    <row r="7" spans="1:25" x14ac:dyDescent="0.25">
      <c r="A7" s="53">
        <v>100</v>
      </c>
      <c r="B7" s="54" t="s">
        <v>21</v>
      </c>
      <c r="C7" s="55">
        <f>A7+99</f>
        <v>199</v>
      </c>
      <c r="D7" s="56">
        <v>399294</v>
      </c>
      <c r="E7" s="57">
        <v>7724</v>
      </c>
      <c r="F7" s="58">
        <f t="shared" ref="F7:F26" si="0">SUM(D7:E7)</f>
        <v>407018</v>
      </c>
      <c r="G7" s="58">
        <v>555858</v>
      </c>
      <c r="H7" s="56">
        <v>110123</v>
      </c>
      <c r="I7" s="57">
        <f t="shared" ref="I7:I26" si="1">SUM(G7:H7)</f>
        <v>665981</v>
      </c>
      <c r="J7" s="59">
        <f t="shared" ref="J7:L23" si="2">D7+G7</f>
        <v>955152</v>
      </c>
      <c r="K7" s="60">
        <f t="shared" si="2"/>
        <v>117847</v>
      </c>
      <c r="L7" s="61">
        <f t="shared" si="2"/>
        <v>1072999</v>
      </c>
    </row>
    <row r="8" spans="1:25" x14ac:dyDescent="0.25">
      <c r="A8" s="53">
        <f>A7+100</f>
        <v>200</v>
      </c>
      <c r="B8" s="54" t="s">
        <v>21</v>
      </c>
      <c r="C8" s="55">
        <f>C7+100</f>
        <v>299</v>
      </c>
      <c r="D8" s="62">
        <v>246127</v>
      </c>
      <c r="E8" s="63">
        <v>4161</v>
      </c>
      <c r="F8" s="48">
        <f t="shared" si="0"/>
        <v>250288</v>
      </c>
      <c r="G8" s="48">
        <v>520299</v>
      </c>
      <c r="H8" s="62">
        <v>88038</v>
      </c>
      <c r="I8" s="63">
        <f t="shared" si="1"/>
        <v>608337</v>
      </c>
      <c r="J8" s="50">
        <f t="shared" si="2"/>
        <v>766426</v>
      </c>
      <c r="K8" s="51">
        <f t="shared" si="2"/>
        <v>92199</v>
      </c>
      <c r="L8" s="64">
        <f t="shared" si="2"/>
        <v>858625</v>
      </c>
    </row>
    <row r="9" spans="1:25" x14ac:dyDescent="0.25">
      <c r="A9" s="53">
        <f t="shared" ref="A9:A25" si="3">A8+100</f>
        <v>300</v>
      </c>
      <c r="B9" s="54" t="s">
        <v>21</v>
      </c>
      <c r="C9" s="55">
        <f t="shared" ref="C9:C21" si="4">C8+100</f>
        <v>399</v>
      </c>
      <c r="D9" s="56">
        <v>197192</v>
      </c>
      <c r="E9" s="57">
        <v>6857</v>
      </c>
      <c r="F9" s="58">
        <f t="shared" si="0"/>
        <v>204049</v>
      </c>
      <c r="G9" s="58">
        <v>443796</v>
      </c>
      <c r="H9" s="56">
        <v>162545</v>
      </c>
      <c r="I9" s="57">
        <f t="shared" si="1"/>
        <v>606341</v>
      </c>
      <c r="J9" s="59">
        <f t="shared" si="2"/>
        <v>640988</v>
      </c>
      <c r="K9" s="60">
        <f t="shared" si="2"/>
        <v>169402</v>
      </c>
      <c r="L9" s="61">
        <f t="shared" si="2"/>
        <v>810390</v>
      </c>
    </row>
    <row r="10" spans="1:25" x14ac:dyDescent="0.25">
      <c r="A10" s="53">
        <f t="shared" si="3"/>
        <v>400</v>
      </c>
      <c r="B10" s="54" t="s">
        <v>21</v>
      </c>
      <c r="C10" s="55">
        <f t="shared" si="4"/>
        <v>499</v>
      </c>
      <c r="D10" s="62">
        <v>147561</v>
      </c>
      <c r="E10" s="63">
        <v>1363</v>
      </c>
      <c r="F10" s="48">
        <f t="shared" si="0"/>
        <v>148924</v>
      </c>
      <c r="G10" s="48">
        <v>383729</v>
      </c>
      <c r="H10" s="62">
        <v>48464</v>
      </c>
      <c r="I10" s="63">
        <f t="shared" si="1"/>
        <v>432193</v>
      </c>
      <c r="J10" s="50">
        <f t="shared" si="2"/>
        <v>531290</v>
      </c>
      <c r="K10" s="51">
        <f t="shared" si="2"/>
        <v>49827</v>
      </c>
      <c r="L10" s="64">
        <f t="shared" si="2"/>
        <v>581117</v>
      </c>
    </row>
    <row r="11" spans="1:25" x14ac:dyDescent="0.25">
      <c r="A11" s="53">
        <f t="shared" si="3"/>
        <v>500</v>
      </c>
      <c r="B11" s="54" t="s">
        <v>21</v>
      </c>
      <c r="C11" s="55">
        <f t="shared" si="4"/>
        <v>599</v>
      </c>
      <c r="D11" s="56">
        <v>148747</v>
      </c>
      <c r="E11" s="57">
        <v>701</v>
      </c>
      <c r="F11" s="58">
        <f t="shared" si="0"/>
        <v>149448</v>
      </c>
      <c r="G11" s="58">
        <v>370383</v>
      </c>
      <c r="H11" s="56">
        <v>43574</v>
      </c>
      <c r="I11" s="57">
        <f t="shared" si="1"/>
        <v>413957</v>
      </c>
      <c r="J11" s="59">
        <f t="shared" si="2"/>
        <v>519130</v>
      </c>
      <c r="K11" s="60">
        <f t="shared" si="2"/>
        <v>44275</v>
      </c>
      <c r="L11" s="61">
        <f t="shared" si="2"/>
        <v>563405</v>
      </c>
    </row>
    <row r="12" spans="1:25" x14ac:dyDescent="0.25">
      <c r="A12" s="53">
        <f t="shared" si="3"/>
        <v>600</v>
      </c>
      <c r="B12" s="54" t="s">
        <v>21</v>
      </c>
      <c r="C12" s="55">
        <f t="shared" si="4"/>
        <v>699</v>
      </c>
      <c r="D12" s="62">
        <v>210412</v>
      </c>
      <c r="E12" s="63">
        <v>390</v>
      </c>
      <c r="F12" s="48">
        <f t="shared" si="0"/>
        <v>210802</v>
      </c>
      <c r="G12" s="48">
        <v>481592</v>
      </c>
      <c r="H12" s="62">
        <v>41621</v>
      </c>
      <c r="I12" s="63">
        <f t="shared" si="1"/>
        <v>523213</v>
      </c>
      <c r="J12" s="50">
        <f t="shared" si="2"/>
        <v>692004</v>
      </c>
      <c r="K12" s="51">
        <f t="shared" si="2"/>
        <v>42011</v>
      </c>
      <c r="L12" s="64">
        <f t="shared" si="2"/>
        <v>734015</v>
      </c>
    </row>
    <row r="13" spans="1:25" x14ac:dyDescent="0.25">
      <c r="A13" s="53">
        <f t="shared" si="3"/>
        <v>700</v>
      </c>
      <c r="B13" s="54" t="s">
        <v>21</v>
      </c>
      <c r="C13" s="55">
        <f t="shared" si="4"/>
        <v>799</v>
      </c>
      <c r="D13" s="56">
        <v>299337</v>
      </c>
      <c r="E13" s="57">
        <v>243</v>
      </c>
      <c r="F13" s="58">
        <f t="shared" si="0"/>
        <v>299580</v>
      </c>
      <c r="G13" s="58">
        <v>823542</v>
      </c>
      <c r="H13" s="56">
        <v>26671</v>
      </c>
      <c r="I13" s="57">
        <f t="shared" si="1"/>
        <v>850213</v>
      </c>
      <c r="J13" s="59">
        <f t="shared" si="2"/>
        <v>1122879</v>
      </c>
      <c r="K13" s="60">
        <f t="shared" si="2"/>
        <v>26914</v>
      </c>
      <c r="L13" s="61">
        <f t="shared" si="2"/>
        <v>1149793</v>
      </c>
    </row>
    <row r="14" spans="1:25" x14ac:dyDescent="0.25">
      <c r="A14" s="53">
        <f t="shared" si="3"/>
        <v>800</v>
      </c>
      <c r="B14" s="54" t="s">
        <v>21</v>
      </c>
      <c r="C14" s="55">
        <f t="shared" si="4"/>
        <v>899</v>
      </c>
      <c r="D14" s="62">
        <v>338213</v>
      </c>
      <c r="E14" s="63">
        <v>105</v>
      </c>
      <c r="F14" s="48">
        <f t="shared" si="0"/>
        <v>338318</v>
      </c>
      <c r="G14" s="48">
        <v>608907</v>
      </c>
      <c r="H14" s="62">
        <v>11308</v>
      </c>
      <c r="I14" s="63">
        <f t="shared" si="1"/>
        <v>620215</v>
      </c>
      <c r="J14" s="50">
        <f t="shared" si="2"/>
        <v>947120</v>
      </c>
      <c r="K14" s="51">
        <f t="shared" si="2"/>
        <v>11413</v>
      </c>
      <c r="L14" s="64">
        <f t="shared" si="2"/>
        <v>958533</v>
      </c>
    </row>
    <row r="15" spans="1:25" x14ac:dyDescent="0.25">
      <c r="A15" s="53">
        <f t="shared" si="3"/>
        <v>900</v>
      </c>
      <c r="B15" s="54" t="s">
        <v>21</v>
      </c>
      <c r="C15" s="55">
        <f t="shared" si="4"/>
        <v>999</v>
      </c>
      <c r="D15" s="56">
        <v>425794</v>
      </c>
      <c r="E15" s="57">
        <v>238</v>
      </c>
      <c r="F15" s="58">
        <f t="shared" si="0"/>
        <v>426032</v>
      </c>
      <c r="G15" s="58">
        <v>605129</v>
      </c>
      <c r="H15" s="56">
        <v>7249</v>
      </c>
      <c r="I15" s="57">
        <f t="shared" si="1"/>
        <v>612378</v>
      </c>
      <c r="J15" s="59">
        <f t="shared" si="2"/>
        <v>1030923</v>
      </c>
      <c r="K15" s="60">
        <f t="shared" si="2"/>
        <v>7487</v>
      </c>
      <c r="L15" s="61">
        <f t="shared" si="2"/>
        <v>1038410</v>
      </c>
    </row>
    <row r="16" spans="1:25" x14ac:dyDescent="0.25">
      <c r="A16" s="53">
        <f t="shared" si="3"/>
        <v>1000</v>
      </c>
      <c r="B16" s="54" t="s">
        <v>21</v>
      </c>
      <c r="C16" s="55">
        <f t="shared" si="4"/>
        <v>1099</v>
      </c>
      <c r="D16" s="62">
        <v>448014</v>
      </c>
      <c r="E16" s="63">
        <v>10</v>
      </c>
      <c r="F16" s="48">
        <f t="shared" si="0"/>
        <v>448024</v>
      </c>
      <c r="G16" s="48">
        <v>483707</v>
      </c>
      <c r="H16" s="62">
        <v>453</v>
      </c>
      <c r="I16" s="63">
        <f t="shared" si="1"/>
        <v>484160</v>
      </c>
      <c r="J16" s="50">
        <f t="shared" si="2"/>
        <v>931721</v>
      </c>
      <c r="K16" s="51">
        <f t="shared" si="2"/>
        <v>463</v>
      </c>
      <c r="L16" s="64">
        <f t="shared" si="2"/>
        <v>932184</v>
      </c>
    </row>
    <row r="17" spans="1:24" x14ac:dyDescent="0.25">
      <c r="A17" s="53">
        <f t="shared" si="3"/>
        <v>1100</v>
      </c>
      <c r="B17" s="54" t="s">
        <v>21</v>
      </c>
      <c r="C17" s="55">
        <f t="shared" si="4"/>
        <v>1199</v>
      </c>
      <c r="D17" s="56">
        <v>525606</v>
      </c>
      <c r="E17" s="57">
        <v>2</v>
      </c>
      <c r="F17" s="58">
        <f t="shared" si="0"/>
        <v>525608</v>
      </c>
      <c r="G17" s="58">
        <v>447816</v>
      </c>
      <c r="H17" s="56">
        <v>161</v>
      </c>
      <c r="I17" s="57">
        <f t="shared" si="1"/>
        <v>447977</v>
      </c>
      <c r="J17" s="59">
        <f t="shared" si="2"/>
        <v>973422</v>
      </c>
      <c r="K17" s="60">
        <f t="shared" si="2"/>
        <v>163</v>
      </c>
      <c r="L17" s="61">
        <f t="shared" si="2"/>
        <v>973585</v>
      </c>
    </row>
    <row r="18" spans="1:24" x14ac:dyDescent="0.25">
      <c r="A18" s="53">
        <f t="shared" si="3"/>
        <v>1200</v>
      </c>
      <c r="B18" s="54" t="s">
        <v>21</v>
      </c>
      <c r="C18" s="55">
        <f t="shared" si="4"/>
        <v>1299</v>
      </c>
      <c r="D18" s="62">
        <v>631151</v>
      </c>
      <c r="E18" s="63">
        <v>3</v>
      </c>
      <c r="F18" s="48">
        <f t="shared" si="0"/>
        <v>631154</v>
      </c>
      <c r="G18" s="48">
        <v>442097</v>
      </c>
      <c r="H18" s="62">
        <v>103</v>
      </c>
      <c r="I18" s="63">
        <f t="shared" si="1"/>
        <v>442200</v>
      </c>
      <c r="J18" s="50">
        <f t="shared" si="2"/>
        <v>1073248</v>
      </c>
      <c r="K18" s="51">
        <f t="shared" si="2"/>
        <v>106</v>
      </c>
      <c r="L18" s="64">
        <f t="shared" si="2"/>
        <v>1073354</v>
      </c>
    </row>
    <row r="19" spans="1:24" x14ac:dyDescent="0.25">
      <c r="A19" s="53">
        <f t="shared" si="3"/>
        <v>1300</v>
      </c>
      <c r="B19" s="54" t="s">
        <v>21</v>
      </c>
      <c r="C19" s="55">
        <f t="shared" si="4"/>
        <v>1399</v>
      </c>
      <c r="D19" s="56">
        <v>637349</v>
      </c>
      <c r="E19" s="57"/>
      <c r="F19" s="58">
        <f t="shared" si="0"/>
        <v>637349</v>
      </c>
      <c r="G19" s="58">
        <v>385458</v>
      </c>
      <c r="H19" s="56">
        <v>48</v>
      </c>
      <c r="I19" s="57">
        <f t="shared" si="1"/>
        <v>385506</v>
      </c>
      <c r="J19" s="59">
        <f t="shared" si="2"/>
        <v>1022807</v>
      </c>
      <c r="K19" s="60">
        <f t="shared" si="2"/>
        <v>48</v>
      </c>
      <c r="L19" s="61">
        <f t="shared" si="2"/>
        <v>1022855</v>
      </c>
    </row>
    <row r="20" spans="1:24" x14ac:dyDescent="0.25">
      <c r="A20" s="53">
        <f t="shared" si="3"/>
        <v>1400</v>
      </c>
      <c r="B20" s="54" t="s">
        <v>21</v>
      </c>
      <c r="C20" s="55">
        <f t="shared" si="4"/>
        <v>1499</v>
      </c>
      <c r="D20" s="62">
        <v>489722</v>
      </c>
      <c r="E20" s="63"/>
      <c r="F20" s="48">
        <f t="shared" si="0"/>
        <v>489722</v>
      </c>
      <c r="G20" s="48">
        <v>269184</v>
      </c>
      <c r="H20" s="62">
        <v>28</v>
      </c>
      <c r="I20" s="63">
        <f t="shared" si="1"/>
        <v>269212</v>
      </c>
      <c r="J20" s="50">
        <f t="shared" si="2"/>
        <v>758906</v>
      </c>
      <c r="K20" s="51">
        <f t="shared" si="2"/>
        <v>28</v>
      </c>
      <c r="L20" s="64">
        <f t="shared" si="2"/>
        <v>758934</v>
      </c>
    </row>
    <row r="21" spans="1:24" x14ac:dyDescent="0.25">
      <c r="A21" s="53">
        <f t="shared" si="3"/>
        <v>1500</v>
      </c>
      <c r="B21" s="54" t="s">
        <v>22</v>
      </c>
      <c r="C21" s="55">
        <f t="shared" si="4"/>
        <v>1599</v>
      </c>
      <c r="D21" s="56">
        <v>335929</v>
      </c>
      <c r="E21" s="57"/>
      <c r="F21" s="58">
        <f t="shared" si="0"/>
        <v>335929</v>
      </c>
      <c r="G21" s="58">
        <v>160181</v>
      </c>
      <c r="H21" s="56">
        <v>14</v>
      </c>
      <c r="I21" s="57">
        <f t="shared" si="1"/>
        <v>160195</v>
      </c>
      <c r="J21" s="59">
        <f t="shared" si="2"/>
        <v>496110</v>
      </c>
      <c r="K21" s="60">
        <f t="shared" si="2"/>
        <v>14</v>
      </c>
      <c r="L21" s="61">
        <f t="shared" si="2"/>
        <v>496124</v>
      </c>
    </row>
    <row r="22" spans="1:24" x14ac:dyDescent="0.25">
      <c r="A22" s="53">
        <f t="shared" si="3"/>
        <v>1600</v>
      </c>
      <c r="B22" s="54" t="s">
        <v>22</v>
      </c>
      <c r="C22" s="55">
        <v>1699</v>
      </c>
      <c r="D22" s="62">
        <v>191497</v>
      </c>
      <c r="E22" s="63"/>
      <c r="F22" s="48">
        <f t="shared" si="0"/>
        <v>191497</v>
      </c>
      <c r="G22" s="48">
        <v>78829</v>
      </c>
      <c r="H22" s="62">
        <v>6</v>
      </c>
      <c r="I22" s="63">
        <f t="shared" si="1"/>
        <v>78835</v>
      </c>
      <c r="J22" s="50">
        <f t="shared" si="2"/>
        <v>270326</v>
      </c>
      <c r="K22" s="51">
        <f t="shared" si="2"/>
        <v>6</v>
      </c>
      <c r="L22" s="64">
        <f t="shared" si="2"/>
        <v>270332</v>
      </c>
    </row>
    <row r="23" spans="1:24" x14ac:dyDescent="0.25">
      <c r="A23" s="53">
        <v>1700</v>
      </c>
      <c r="B23" s="54" t="s">
        <v>22</v>
      </c>
      <c r="C23" s="55">
        <v>1799</v>
      </c>
      <c r="D23" s="56">
        <v>90411</v>
      </c>
      <c r="E23" s="57"/>
      <c r="F23" s="58">
        <f t="shared" si="0"/>
        <v>90411</v>
      </c>
      <c r="G23" s="58">
        <v>35332</v>
      </c>
      <c r="H23" s="56">
        <v>5</v>
      </c>
      <c r="I23" s="57">
        <f t="shared" si="1"/>
        <v>35337</v>
      </c>
      <c r="J23" s="59">
        <f t="shared" si="2"/>
        <v>125743</v>
      </c>
      <c r="K23" s="60">
        <f t="shared" si="2"/>
        <v>5</v>
      </c>
      <c r="L23" s="61">
        <f t="shared" si="2"/>
        <v>125748</v>
      </c>
      <c r="O23" s="462" t="s">
        <v>80</v>
      </c>
      <c r="P23" s="462"/>
      <c r="Q23" s="462"/>
      <c r="R23" s="462"/>
      <c r="S23" s="462"/>
      <c r="T23" s="462"/>
      <c r="U23" s="462"/>
      <c r="V23" s="462"/>
      <c r="W23" s="462"/>
      <c r="X23" s="462"/>
    </row>
    <row r="24" spans="1:24" x14ac:dyDescent="0.25">
      <c r="A24" s="53">
        <f t="shared" si="3"/>
        <v>1800</v>
      </c>
      <c r="B24" s="54" t="s">
        <v>22</v>
      </c>
      <c r="C24" s="55">
        <v>1899</v>
      </c>
      <c r="D24" s="62">
        <v>37521</v>
      </c>
      <c r="E24" s="63"/>
      <c r="F24" s="48">
        <f t="shared" si="0"/>
        <v>37521</v>
      </c>
      <c r="G24" s="48">
        <v>19061</v>
      </c>
      <c r="H24" s="62">
        <v>4</v>
      </c>
      <c r="I24" s="63">
        <f t="shared" si="1"/>
        <v>19065</v>
      </c>
      <c r="J24" s="50">
        <f>D24+G24</f>
        <v>56582</v>
      </c>
      <c r="K24" s="51">
        <f t="shared" ref="K24:K26" si="5">E24+H24</f>
        <v>4</v>
      </c>
      <c r="L24" s="64">
        <f>F24+I24</f>
        <v>56586</v>
      </c>
      <c r="O24" s="463" t="s">
        <v>81</v>
      </c>
      <c r="P24" s="463"/>
      <c r="Q24" s="463"/>
      <c r="R24" s="463"/>
      <c r="S24" s="463"/>
      <c r="T24" s="463"/>
      <c r="U24" s="463"/>
      <c r="V24" s="463"/>
      <c r="W24" s="463"/>
      <c r="X24" s="463"/>
    </row>
    <row r="25" spans="1:24" x14ac:dyDescent="0.25">
      <c r="A25" s="53">
        <f t="shared" si="3"/>
        <v>1900</v>
      </c>
      <c r="B25" s="54" t="s">
        <v>22</v>
      </c>
      <c r="C25" s="55">
        <v>1999</v>
      </c>
      <c r="D25" s="56">
        <v>18101</v>
      </c>
      <c r="E25" s="57"/>
      <c r="F25" s="58">
        <f t="shared" si="0"/>
        <v>18101</v>
      </c>
      <c r="G25" s="58">
        <v>9705</v>
      </c>
      <c r="H25" s="56">
        <v>1</v>
      </c>
      <c r="I25" s="57">
        <f t="shared" si="1"/>
        <v>9706</v>
      </c>
      <c r="J25" s="59">
        <f>D25+G25</f>
        <v>27806</v>
      </c>
      <c r="K25" s="60">
        <f t="shared" si="5"/>
        <v>1</v>
      </c>
      <c r="L25" s="61">
        <f>F25+I25</f>
        <v>27807</v>
      </c>
      <c r="O25" s="480" t="s">
        <v>82</v>
      </c>
      <c r="P25" s="480"/>
      <c r="Q25" s="480"/>
      <c r="R25" s="480"/>
      <c r="S25" s="480"/>
      <c r="T25" s="480"/>
      <c r="U25" s="480"/>
      <c r="V25" s="480"/>
      <c r="W25" s="480"/>
      <c r="X25" s="480"/>
    </row>
    <row r="26" spans="1:24" x14ac:dyDescent="0.25">
      <c r="A26" s="53">
        <v>2000</v>
      </c>
      <c r="B26" s="54" t="s">
        <v>23</v>
      </c>
      <c r="C26" s="65" t="s">
        <v>24</v>
      </c>
      <c r="D26" s="62">
        <v>28699</v>
      </c>
      <c r="E26" s="63"/>
      <c r="F26" s="48">
        <f t="shared" si="0"/>
        <v>28699</v>
      </c>
      <c r="G26" s="48">
        <v>14069</v>
      </c>
      <c r="H26" s="62"/>
      <c r="I26" s="63">
        <f t="shared" si="1"/>
        <v>14069</v>
      </c>
      <c r="J26" s="51">
        <f>D26+G26</f>
        <v>42768</v>
      </c>
      <c r="K26" s="51">
        <f t="shared" si="5"/>
        <v>0</v>
      </c>
      <c r="L26" s="64">
        <f>F26+I26</f>
        <v>42768</v>
      </c>
      <c r="O26" s="480"/>
      <c r="P26" s="480"/>
      <c r="Q26" s="480"/>
      <c r="R26" s="480"/>
      <c r="S26" s="480"/>
      <c r="T26" s="480"/>
      <c r="U26" s="480"/>
      <c r="V26" s="480"/>
      <c r="W26" s="480"/>
      <c r="X26" s="480"/>
    </row>
    <row r="27" spans="1:24" x14ac:dyDescent="0.25">
      <c r="A27" s="66"/>
      <c r="B27" s="67" t="s">
        <v>25</v>
      </c>
      <c r="C27" s="68"/>
      <c r="D27" s="57">
        <f>SUM(D6:D26)</f>
        <v>6607802</v>
      </c>
      <c r="E27" s="57">
        <f>SUM(E6:E26)</f>
        <v>30477</v>
      </c>
      <c r="F27" s="58">
        <f t="shared" ref="F27:L27" si="6">SUM(F6:F26)</f>
        <v>6638279</v>
      </c>
      <c r="G27" s="57">
        <f t="shared" si="6"/>
        <v>7747975</v>
      </c>
      <c r="H27" s="57">
        <f t="shared" si="6"/>
        <v>662917</v>
      </c>
      <c r="I27" s="57">
        <f t="shared" si="6"/>
        <v>8410892</v>
      </c>
      <c r="J27" s="57">
        <f t="shared" si="6"/>
        <v>14355777</v>
      </c>
      <c r="K27" s="57">
        <f t="shared" si="6"/>
        <v>693394</v>
      </c>
      <c r="L27" s="57">
        <f t="shared" si="6"/>
        <v>15049171</v>
      </c>
    </row>
    <row r="28" spans="1:24" x14ac:dyDescent="0.25">
      <c r="A28" s="66"/>
      <c r="B28" s="69" t="s">
        <v>26</v>
      </c>
      <c r="C28" s="68"/>
      <c r="D28" s="70">
        <v>910.84521743240998</v>
      </c>
      <c r="E28" s="70">
        <v>218.062625586509</v>
      </c>
      <c r="F28" s="70">
        <v>907.66458355852296</v>
      </c>
      <c r="G28" s="70">
        <v>749.109556493269</v>
      </c>
      <c r="H28" s="70">
        <v>316.31812140318999</v>
      </c>
      <c r="I28" s="70">
        <v>714.99855682847704</v>
      </c>
      <c r="J28" s="70">
        <v>823.55464399596895</v>
      </c>
      <c r="K28" s="70">
        <v>311.99944921486798</v>
      </c>
      <c r="L28" s="71">
        <v>799.98468923770497</v>
      </c>
    </row>
    <row r="29" spans="1:24" hidden="1" x14ac:dyDescent="0.25">
      <c r="A29" s="66"/>
      <c r="B29" s="67" t="s">
        <v>27</v>
      </c>
      <c r="C29" s="68"/>
      <c r="D29" s="72"/>
      <c r="E29" s="73"/>
      <c r="F29" s="74"/>
      <c r="G29" s="72"/>
      <c r="H29" s="72"/>
      <c r="I29" s="72"/>
      <c r="J29" s="60"/>
      <c r="K29" s="60"/>
      <c r="L29" s="75"/>
    </row>
    <row r="30" spans="1:24" x14ac:dyDescent="0.25">
      <c r="A30" s="76"/>
      <c r="B30" s="77" t="s">
        <v>28</v>
      </c>
      <c r="C30" s="78"/>
      <c r="D30" s="79">
        <f>D27+D29</f>
        <v>6607802</v>
      </c>
      <c r="E30" s="79">
        <f t="shared" ref="E30:L30" si="7">E27+E29</f>
        <v>30477</v>
      </c>
      <c r="F30" s="79">
        <f t="shared" si="7"/>
        <v>6638279</v>
      </c>
      <c r="G30" s="79">
        <f t="shared" si="7"/>
        <v>7747975</v>
      </c>
      <c r="H30" s="79">
        <f t="shared" si="7"/>
        <v>662917</v>
      </c>
      <c r="I30" s="79">
        <f t="shared" si="7"/>
        <v>8410892</v>
      </c>
      <c r="J30" s="79">
        <f t="shared" si="7"/>
        <v>14355777</v>
      </c>
      <c r="K30" s="79">
        <f t="shared" si="7"/>
        <v>693394</v>
      </c>
      <c r="L30" s="80">
        <f t="shared" si="7"/>
        <v>15049171</v>
      </c>
    </row>
    <row r="31" spans="1:24" x14ac:dyDescent="0.25">
      <c r="A31" s="481" t="s">
        <v>29</v>
      </c>
      <c r="B31" s="481"/>
      <c r="C31" s="481"/>
      <c r="D31" s="35"/>
      <c r="E31" s="35"/>
      <c r="F31" s="35"/>
      <c r="G31" s="35"/>
      <c r="H31" s="35"/>
      <c r="I31" s="35"/>
      <c r="J31" s="35"/>
      <c r="K31" s="35"/>
      <c r="N31" s="81"/>
      <c r="O31" s="81"/>
    </row>
    <row r="32" spans="1:24" x14ac:dyDescent="0.25">
      <c r="A32" s="471" t="s">
        <v>30</v>
      </c>
      <c r="B32" s="472"/>
      <c r="C32" s="473"/>
      <c r="D32" s="82" t="str">
        <f>D4</f>
        <v>Hommes</v>
      </c>
      <c r="E32" s="38"/>
      <c r="F32" s="41"/>
      <c r="G32" s="38" t="str">
        <f>G4</f>
        <v>Femmes</v>
      </c>
      <c r="H32" s="39"/>
      <c r="I32" s="39"/>
      <c r="J32" s="40" t="s">
        <v>2</v>
      </c>
      <c r="K32" s="39"/>
      <c r="L32" s="41"/>
      <c r="N32" s="83"/>
      <c r="O32" s="83"/>
    </row>
    <row r="33" spans="1:17" ht="67.5" x14ac:dyDescent="0.25">
      <c r="A33" s="474"/>
      <c r="B33" s="475"/>
      <c r="C33" s="476"/>
      <c r="D33" s="42" t="s">
        <v>17</v>
      </c>
      <c r="E33" s="43" t="s">
        <v>18</v>
      </c>
      <c r="F33" s="44" t="s">
        <v>19</v>
      </c>
      <c r="G33" s="42" t="s">
        <v>17</v>
      </c>
      <c r="H33" s="43" t="s">
        <v>18</v>
      </c>
      <c r="I33" s="44" t="s">
        <v>19</v>
      </c>
      <c r="J33" s="42" t="s">
        <v>17</v>
      </c>
      <c r="K33" s="43" t="s">
        <v>18</v>
      </c>
      <c r="L33" s="44" t="s">
        <v>19</v>
      </c>
    </row>
    <row r="34" spans="1:17" x14ac:dyDescent="0.25">
      <c r="A34" s="466" t="s">
        <v>20</v>
      </c>
      <c r="B34" s="467"/>
      <c r="C34" s="468"/>
      <c r="D34" s="84">
        <f t="shared" ref="D34:L49" si="8">D6/D$30</f>
        <v>0.11518580611222914</v>
      </c>
      <c r="E34" s="84">
        <f t="shared" si="8"/>
        <v>0.28480493486891756</v>
      </c>
      <c r="F34" s="84">
        <f t="shared" si="8"/>
        <v>0.11596454442484265</v>
      </c>
      <c r="G34" s="84">
        <f t="shared" si="8"/>
        <v>7.8640031750231515E-2</v>
      </c>
      <c r="H34" s="84">
        <f t="shared" si="8"/>
        <v>0.18479085617053115</v>
      </c>
      <c r="I34" s="84">
        <f t="shared" si="8"/>
        <v>8.700646732831667E-2</v>
      </c>
      <c r="J34" s="84">
        <f t="shared" si="8"/>
        <v>9.5461638892830394E-2</v>
      </c>
      <c r="K34" s="84">
        <f t="shared" si="8"/>
        <v>0.18918681153860575</v>
      </c>
      <c r="L34" s="85">
        <f t="shared" si="8"/>
        <v>9.9780047685018664E-2</v>
      </c>
    </row>
    <row r="35" spans="1:17" x14ac:dyDescent="0.25">
      <c r="A35" s="53">
        <v>100</v>
      </c>
      <c r="B35" s="54" t="s">
        <v>21</v>
      </c>
      <c r="C35" s="55">
        <f>A35+99</f>
        <v>199</v>
      </c>
      <c r="D35" s="86">
        <f t="shared" si="8"/>
        <v>6.042765809266077E-2</v>
      </c>
      <c r="E35" s="86">
        <f t="shared" si="8"/>
        <v>0.25343701807920727</v>
      </c>
      <c r="F35" s="86">
        <f t="shared" si="8"/>
        <v>6.1313783286300563E-2</v>
      </c>
      <c r="G35" s="86">
        <f t="shared" si="8"/>
        <v>7.1742358487217633E-2</v>
      </c>
      <c r="H35" s="86">
        <f t="shared" si="8"/>
        <v>0.16611883538964908</v>
      </c>
      <c r="I35" s="86">
        <f t="shared" si="8"/>
        <v>7.9180781301198488E-2</v>
      </c>
      <c r="J35" s="86">
        <f t="shared" si="8"/>
        <v>6.6534329698768657E-2</v>
      </c>
      <c r="K35" s="86">
        <f t="shared" si="8"/>
        <v>0.16995676339858723</v>
      </c>
      <c r="L35" s="87">
        <f t="shared" si="8"/>
        <v>7.129954201463988E-2</v>
      </c>
      <c r="P35" s="88"/>
    </row>
    <row r="36" spans="1:17" x14ac:dyDescent="0.25">
      <c r="A36" s="53">
        <f>A35+100</f>
        <v>200</v>
      </c>
      <c r="B36" s="54" t="s">
        <v>21</v>
      </c>
      <c r="C36" s="55">
        <f>C35+100</f>
        <v>299</v>
      </c>
      <c r="D36" s="84">
        <f t="shared" si="8"/>
        <v>3.7247938119211198E-2</v>
      </c>
      <c r="E36" s="84">
        <f t="shared" si="8"/>
        <v>0.13652918594349839</v>
      </c>
      <c r="F36" s="84">
        <f t="shared" si="8"/>
        <v>3.7703748215463677E-2</v>
      </c>
      <c r="G36" s="84">
        <f t="shared" si="8"/>
        <v>6.7152901241937415E-2</v>
      </c>
      <c r="H36" s="84">
        <f t="shared" si="8"/>
        <v>0.1328039558496765</v>
      </c>
      <c r="I36" s="84">
        <f t="shared" si="8"/>
        <v>7.2327287046367969E-2</v>
      </c>
      <c r="J36" s="84">
        <f t="shared" si="8"/>
        <v>5.3387984502684879E-2</v>
      </c>
      <c r="K36" s="84">
        <f t="shared" si="8"/>
        <v>0.13296769225000504</v>
      </c>
      <c r="L36" s="85">
        <f t="shared" si="8"/>
        <v>5.7054637760445406E-2</v>
      </c>
    </row>
    <row r="37" spans="1:17" x14ac:dyDescent="0.25">
      <c r="A37" s="53">
        <f t="shared" ref="A37:A53" si="9">A36+100</f>
        <v>300</v>
      </c>
      <c r="B37" s="54" t="s">
        <v>21</v>
      </c>
      <c r="C37" s="55">
        <f t="shared" ref="C37:C49" si="10">C36+100</f>
        <v>399</v>
      </c>
      <c r="D37" s="86">
        <f t="shared" si="8"/>
        <v>2.9842298543449091E-2</v>
      </c>
      <c r="E37" s="86">
        <f t="shared" si="8"/>
        <v>0.22498933622075665</v>
      </c>
      <c r="F37" s="86">
        <f t="shared" si="8"/>
        <v>3.0738238028260034E-2</v>
      </c>
      <c r="G37" s="86">
        <f t="shared" si="8"/>
        <v>5.7278966439618093E-2</v>
      </c>
      <c r="H37" s="86">
        <f t="shared" si="8"/>
        <v>0.24519660832351561</v>
      </c>
      <c r="I37" s="86">
        <f t="shared" si="8"/>
        <v>7.2089975712445242E-2</v>
      </c>
      <c r="J37" s="86">
        <f t="shared" si="8"/>
        <v>4.465017811296456E-2</v>
      </c>
      <c r="K37" s="86">
        <f t="shared" si="8"/>
        <v>0.24430843070462105</v>
      </c>
      <c r="L37" s="87">
        <f t="shared" si="8"/>
        <v>5.3849477821735166E-2</v>
      </c>
    </row>
    <row r="38" spans="1:17" x14ac:dyDescent="0.25">
      <c r="A38" s="53">
        <f t="shared" si="9"/>
        <v>400</v>
      </c>
      <c r="B38" s="54" t="s">
        <v>21</v>
      </c>
      <c r="C38" s="55">
        <f t="shared" si="10"/>
        <v>499</v>
      </c>
      <c r="D38" s="84">
        <f t="shared" si="8"/>
        <v>2.2331328935098236E-2</v>
      </c>
      <c r="E38" s="84">
        <f t="shared" si="8"/>
        <v>4.4722249565245925E-2</v>
      </c>
      <c r="F38" s="84">
        <f t="shared" si="8"/>
        <v>2.2434127881639201E-2</v>
      </c>
      <c r="G38" s="84">
        <f t="shared" si="8"/>
        <v>4.9526360113448999E-2</v>
      </c>
      <c r="H38" s="84">
        <f t="shared" si="8"/>
        <v>7.3107191398018148E-2</v>
      </c>
      <c r="I38" s="84">
        <f t="shared" si="8"/>
        <v>5.1384918508048848E-2</v>
      </c>
      <c r="J38" s="84">
        <f t="shared" si="8"/>
        <v>3.7008794438643064E-2</v>
      </c>
      <c r="K38" s="84">
        <f t="shared" si="8"/>
        <v>7.1859577671569128E-2</v>
      </c>
      <c r="L38" s="85">
        <f t="shared" si="8"/>
        <v>3.8614552256732278E-2</v>
      </c>
      <c r="Q38" s="88"/>
    </row>
    <row r="39" spans="1:17" x14ac:dyDescent="0.25">
      <c r="A39" s="53">
        <f t="shared" si="9"/>
        <v>500</v>
      </c>
      <c r="B39" s="54" t="s">
        <v>21</v>
      </c>
      <c r="C39" s="55">
        <f t="shared" si="10"/>
        <v>599</v>
      </c>
      <c r="D39" s="86">
        <f t="shared" si="8"/>
        <v>2.2510813732009523E-2</v>
      </c>
      <c r="E39" s="86">
        <f t="shared" si="8"/>
        <v>2.3000951537224791E-2</v>
      </c>
      <c r="F39" s="86">
        <f t="shared" si="8"/>
        <v>2.2513064003486447E-2</v>
      </c>
      <c r="G39" s="86">
        <f t="shared" si="8"/>
        <v>4.7803845520926438E-2</v>
      </c>
      <c r="H39" s="86">
        <f t="shared" si="8"/>
        <v>6.5730702335284816E-2</v>
      </c>
      <c r="I39" s="86">
        <f t="shared" si="8"/>
        <v>4.9216777483291903E-2</v>
      </c>
      <c r="J39" s="86">
        <f t="shared" si="8"/>
        <v>3.6161748681384505E-2</v>
      </c>
      <c r="K39" s="86">
        <f t="shared" si="8"/>
        <v>6.3852585975650203E-2</v>
      </c>
      <c r="L39" s="87">
        <f t="shared" si="8"/>
        <v>3.7437610350762845E-2</v>
      </c>
    </row>
    <row r="40" spans="1:17" x14ac:dyDescent="0.25">
      <c r="A40" s="53">
        <f t="shared" si="9"/>
        <v>600</v>
      </c>
      <c r="B40" s="54" t="s">
        <v>21</v>
      </c>
      <c r="C40" s="55">
        <f t="shared" si="10"/>
        <v>699</v>
      </c>
      <c r="D40" s="84">
        <f t="shared" si="8"/>
        <v>3.1842963817620445E-2</v>
      </c>
      <c r="E40" s="84">
        <f t="shared" si="8"/>
        <v>1.2796535092036617E-2</v>
      </c>
      <c r="F40" s="84">
        <f t="shared" si="8"/>
        <v>3.1755519766493698E-2</v>
      </c>
      <c r="G40" s="84">
        <f t="shared" si="8"/>
        <v>6.2157144286087658E-2</v>
      </c>
      <c r="H40" s="84">
        <f t="shared" si="8"/>
        <v>6.2784632163604193E-2</v>
      </c>
      <c r="I40" s="84">
        <f t="shared" si="8"/>
        <v>6.2206600679214526E-2</v>
      </c>
      <c r="J40" s="84">
        <f t="shared" si="8"/>
        <v>4.8203869424831548E-2</v>
      </c>
      <c r="K40" s="84">
        <f t="shared" si="8"/>
        <v>6.0587487056421023E-2</v>
      </c>
      <c r="L40" s="85">
        <f t="shared" si="8"/>
        <v>4.8774447442985397E-2</v>
      </c>
      <c r="N40" s="89"/>
    </row>
    <row r="41" spans="1:17" x14ac:dyDescent="0.25">
      <c r="A41" s="53">
        <f t="shared" si="9"/>
        <v>700</v>
      </c>
      <c r="B41" s="54" t="s">
        <v>21</v>
      </c>
      <c r="C41" s="55">
        <f t="shared" si="10"/>
        <v>799</v>
      </c>
      <c r="D41" s="86">
        <f t="shared" si="8"/>
        <v>4.5300540179624024E-2</v>
      </c>
      <c r="E41" s="86">
        <f t="shared" si="8"/>
        <v>7.9732257111920467E-3</v>
      </c>
      <c r="F41" s="86">
        <f t="shared" si="8"/>
        <v>4.5129166761445245E-2</v>
      </c>
      <c r="G41" s="86">
        <f t="shared" si="8"/>
        <v>0.10629125674773086</v>
      </c>
      <c r="H41" s="86">
        <f t="shared" si="8"/>
        <v>4.023278932355031E-2</v>
      </c>
      <c r="I41" s="86">
        <f t="shared" si="8"/>
        <v>0.10108476009441092</v>
      </c>
      <c r="J41" s="86">
        <f t="shared" si="8"/>
        <v>7.8217918821112925E-2</v>
      </c>
      <c r="K41" s="86">
        <f t="shared" si="8"/>
        <v>3.8814872929387907E-2</v>
      </c>
      <c r="L41" s="87">
        <f t="shared" si="8"/>
        <v>7.640241445857715E-2</v>
      </c>
      <c r="N41" s="89"/>
    </row>
    <row r="42" spans="1:17" x14ac:dyDescent="0.25">
      <c r="A42" s="53">
        <f t="shared" si="9"/>
        <v>800</v>
      </c>
      <c r="B42" s="54" t="s">
        <v>21</v>
      </c>
      <c r="C42" s="55">
        <f t="shared" si="10"/>
        <v>899</v>
      </c>
      <c r="D42" s="84">
        <f t="shared" si="8"/>
        <v>5.1183888379222019E-2</v>
      </c>
      <c r="E42" s="84">
        <f t="shared" si="8"/>
        <v>3.4452209863175508E-3</v>
      </c>
      <c r="F42" s="84">
        <f t="shared" si="8"/>
        <v>5.0964715402892831E-2</v>
      </c>
      <c r="G42" s="84">
        <f t="shared" si="8"/>
        <v>7.8589179753419447E-2</v>
      </c>
      <c r="H42" s="84">
        <f t="shared" si="8"/>
        <v>1.7057942397011992E-2</v>
      </c>
      <c r="I42" s="84">
        <f t="shared" si="8"/>
        <v>7.3739503491425162E-2</v>
      </c>
      <c r="J42" s="84">
        <f t="shared" si="8"/>
        <v>6.5974833685421549E-2</v>
      </c>
      <c r="K42" s="84">
        <f t="shared" si="8"/>
        <v>1.6459617475778562E-2</v>
      </c>
      <c r="L42" s="85">
        <f t="shared" si="8"/>
        <v>6.3693408759857933E-2</v>
      </c>
      <c r="M42" s="88"/>
      <c r="N42" s="89"/>
      <c r="O42" s="89"/>
      <c r="P42" s="89"/>
    </row>
    <row r="43" spans="1:17" x14ac:dyDescent="0.25">
      <c r="A43" s="53">
        <f t="shared" si="9"/>
        <v>900</v>
      </c>
      <c r="B43" s="54" t="s">
        <v>21</v>
      </c>
      <c r="C43" s="55">
        <f t="shared" si="10"/>
        <v>999</v>
      </c>
      <c r="D43" s="86">
        <f t="shared" si="8"/>
        <v>6.4438068816226643E-2</v>
      </c>
      <c r="E43" s="86">
        <f t="shared" si="8"/>
        <v>7.8091675689864488E-3</v>
      </c>
      <c r="F43" s="86">
        <f t="shared" si="8"/>
        <v>6.4178079890887377E-2</v>
      </c>
      <c r="G43" s="86">
        <f t="shared" si="8"/>
        <v>7.8101568474343297E-2</v>
      </c>
      <c r="H43" s="86">
        <f t="shared" si="8"/>
        <v>1.0935003929602047E-2</v>
      </c>
      <c r="I43" s="86">
        <f t="shared" si="8"/>
        <v>7.2807735493453013E-2</v>
      </c>
      <c r="J43" s="86">
        <f t="shared" si="8"/>
        <v>7.1812413915317855E-2</v>
      </c>
      <c r="K43" s="86">
        <f t="shared" si="8"/>
        <v>1.079761290117884E-2</v>
      </c>
      <c r="L43" s="87">
        <f t="shared" si="8"/>
        <v>6.9001142986547234E-2</v>
      </c>
    </row>
    <row r="44" spans="1:17" x14ac:dyDescent="0.25">
      <c r="A44" s="53">
        <f t="shared" si="9"/>
        <v>1000</v>
      </c>
      <c r="B44" s="54" t="s">
        <v>21</v>
      </c>
      <c r="C44" s="55">
        <f t="shared" si="10"/>
        <v>1099</v>
      </c>
      <c r="D44" s="84">
        <f t="shared" si="8"/>
        <v>6.7800760373873184E-2</v>
      </c>
      <c r="E44" s="84">
        <f t="shared" si="8"/>
        <v>3.2811628441119532E-4</v>
      </c>
      <c r="F44" s="84">
        <f t="shared" si="8"/>
        <v>6.7490986745209106E-2</v>
      </c>
      <c r="G44" s="84">
        <f t="shared" si="8"/>
        <v>6.2430118837502699E-2</v>
      </c>
      <c r="H44" s="84">
        <f t="shared" si="8"/>
        <v>6.8334346532069625E-4</v>
      </c>
      <c r="I44" s="84">
        <f t="shared" si="8"/>
        <v>5.7563454625264479E-2</v>
      </c>
      <c r="J44" s="84">
        <f t="shared" si="8"/>
        <v>6.4902164473577426E-2</v>
      </c>
      <c r="K44" s="84">
        <f t="shared" si="8"/>
        <v>6.6773003516038497E-4</v>
      </c>
      <c r="L44" s="85">
        <f t="shared" si="8"/>
        <v>6.1942548197505366E-2</v>
      </c>
      <c r="O44" s="89"/>
      <c r="P44" s="89"/>
    </row>
    <row r="45" spans="1:17" x14ac:dyDescent="0.25">
      <c r="A45" s="53">
        <f t="shared" si="9"/>
        <v>1100</v>
      </c>
      <c r="B45" s="54" t="s">
        <v>21</v>
      </c>
      <c r="C45" s="55">
        <f t="shared" si="10"/>
        <v>1199</v>
      </c>
      <c r="D45" s="86">
        <f t="shared" si="8"/>
        <v>7.954324297247406E-2</v>
      </c>
      <c r="E45" s="86">
        <f t="shared" si="8"/>
        <v>6.5623256882239064E-5</v>
      </c>
      <c r="F45" s="86">
        <f t="shared" si="8"/>
        <v>7.9178353305126223E-2</v>
      </c>
      <c r="G45" s="86">
        <f t="shared" si="8"/>
        <v>5.7797811686279316E-2</v>
      </c>
      <c r="H45" s="86">
        <f t="shared" si="8"/>
        <v>2.428659998159649E-4</v>
      </c>
      <c r="I45" s="86">
        <f t="shared" si="8"/>
        <v>5.3261532783918757E-2</v>
      </c>
      <c r="J45" s="86">
        <f t="shared" si="8"/>
        <v>6.780698808570236E-2</v>
      </c>
      <c r="K45" s="86">
        <f t="shared" si="8"/>
        <v>2.3507558473248976E-4</v>
      </c>
      <c r="L45" s="87">
        <f t="shared" si="8"/>
        <v>6.4693596743634577E-2</v>
      </c>
    </row>
    <row r="46" spans="1:17" x14ac:dyDescent="0.25">
      <c r="A46" s="53">
        <f t="shared" si="9"/>
        <v>1200</v>
      </c>
      <c r="B46" s="54" t="s">
        <v>21</v>
      </c>
      <c r="C46" s="55">
        <f t="shared" si="10"/>
        <v>1299</v>
      </c>
      <c r="D46" s="84">
        <f t="shared" si="8"/>
        <v>9.5516027871295178E-2</v>
      </c>
      <c r="E46" s="84">
        <f t="shared" si="8"/>
        <v>9.8434885323358596E-5</v>
      </c>
      <c r="F46" s="84">
        <f t="shared" si="8"/>
        <v>9.5077956199189573E-2</v>
      </c>
      <c r="G46" s="84">
        <f t="shared" si="8"/>
        <v>5.7059683336613758E-2</v>
      </c>
      <c r="H46" s="84">
        <f t="shared" si="8"/>
        <v>1.5537390050338127E-4</v>
      </c>
      <c r="I46" s="84">
        <f t="shared" si="8"/>
        <v>5.2574685300916954E-2</v>
      </c>
      <c r="J46" s="84">
        <f t="shared" si="8"/>
        <v>7.4760704349196849E-2</v>
      </c>
      <c r="K46" s="84">
        <f t="shared" si="8"/>
        <v>1.5287123915118966E-4</v>
      </c>
      <c r="L46" s="85">
        <f t="shared" si="8"/>
        <v>7.1323131353879896E-2</v>
      </c>
      <c r="N46" s="89"/>
      <c r="O46" s="89"/>
    </row>
    <row r="47" spans="1:17" x14ac:dyDescent="0.25">
      <c r="A47" s="53">
        <f t="shared" si="9"/>
        <v>1300</v>
      </c>
      <c r="B47" s="54" t="s">
        <v>21</v>
      </c>
      <c r="C47" s="55">
        <f t="shared" si="10"/>
        <v>1399</v>
      </c>
      <c r="D47" s="86">
        <f t="shared" si="8"/>
        <v>9.6454009971848428E-2</v>
      </c>
      <c r="E47" s="86">
        <f t="shared" si="8"/>
        <v>0</v>
      </c>
      <c r="F47" s="86">
        <f t="shared" si="8"/>
        <v>9.6011180006143157E-2</v>
      </c>
      <c r="G47" s="86">
        <f t="shared" si="8"/>
        <v>4.9749515195906029E-2</v>
      </c>
      <c r="H47" s="86">
        <f t="shared" si="8"/>
        <v>7.2407254603517481E-5</v>
      </c>
      <c r="I47" s="86">
        <f t="shared" si="8"/>
        <v>4.5834139827262081E-2</v>
      </c>
      <c r="J47" s="86">
        <f t="shared" si="8"/>
        <v>7.1247066599042327E-2</v>
      </c>
      <c r="K47" s="86">
        <f t="shared" si="8"/>
        <v>6.9224712068463235E-5</v>
      </c>
      <c r="L47" s="87">
        <f t="shared" si="8"/>
        <v>6.7967531234776987E-2</v>
      </c>
      <c r="M47" s="89"/>
      <c r="N47" s="89"/>
    </row>
    <row r="48" spans="1:17" x14ac:dyDescent="0.25">
      <c r="A48" s="53">
        <f t="shared" si="9"/>
        <v>1400</v>
      </c>
      <c r="B48" s="54" t="s">
        <v>21</v>
      </c>
      <c r="C48" s="55">
        <f t="shared" si="10"/>
        <v>1499</v>
      </c>
      <c r="D48" s="84">
        <f t="shared" si="8"/>
        <v>7.4112692844004707E-2</v>
      </c>
      <c r="E48" s="84">
        <f t="shared" si="8"/>
        <v>0</v>
      </c>
      <c r="F48" s="84">
        <f t="shared" si="8"/>
        <v>7.3772434090221273E-2</v>
      </c>
      <c r="G48" s="84">
        <f t="shared" si="8"/>
        <v>3.4742497233148019E-2</v>
      </c>
      <c r="H48" s="84">
        <f t="shared" si="8"/>
        <v>4.2237565185385196E-5</v>
      </c>
      <c r="I48" s="84">
        <f t="shared" si="8"/>
        <v>3.2007544503008717E-2</v>
      </c>
      <c r="J48" s="84">
        <f t="shared" si="8"/>
        <v>5.2864153573853927E-2</v>
      </c>
      <c r="K48" s="84">
        <f t="shared" si="8"/>
        <v>4.0381082039936888E-5</v>
      </c>
      <c r="L48" s="85">
        <f t="shared" si="8"/>
        <v>5.0430286159948608E-2</v>
      </c>
    </row>
    <row r="49" spans="1:12" x14ac:dyDescent="0.25">
      <c r="A49" s="53">
        <f t="shared" si="9"/>
        <v>1500</v>
      </c>
      <c r="B49" s="54" t="s">
        <v>22</v>
      </c>
      <c r="C49" s="55">
        <f t="shared" si="10"/>
        <v>1599</v>
      </c>
      <c r="D49" s="86">
        <f t="shared" si="8"/>
        <v>5.0838236375726757E-2</v>
      </c>
      <c r="E49" s="86">
        <f t="shared" si="8"/>
        <v>0</v>
      </c>
      <c r="F49" s="86">
        <f t="shared" si="8"/>
        <v>5.0604832969509114E-2</v>
      </c>
      <c r="G49" s="86">
        <f t="shared" si="8"/>
        <v>2.0673918023741689E-2</v>
      </c>
      <c r="H49" s="86">
        <f t="shared" si="8"/>
        <v>2.1118782592692598E-5</v>
      </c>
      <c r="I49" s="86">
        <f t="shared" si="8"/>
        <v>1.9046136842560814E-2</v>
      </c>
      <c r="J49" s="86">
        <f t="shared" si="8"/>
        <v>3.4558213045521674E-2</v>
      </c>
      <c r="K49" s="86">
        <f t="shared" si="8"/>
        <v>2.0190541019968444E-5</v>
      </c>
      <c r="L49" s="87">
        <f t="shared" si="8"/>
        <v>3.2966865749615049E-2</v>
      </c>
    </row>
    <row r="50" spans="1:12" x14ac:dyDescent="0.25">
      <c r="A50" s="53">
        <f t="shared" si="9"/>
        <v>1600</v>
      </c>
      <c r="B50" s="54" t="s">
        <v>22</v>
      </c>
      <c r="C50" s="55">
        <v>1699</v>
      </c>
      <c r="D50" s="84">
        <f t="shared" ref="D50:L54" si="11">D22/D$30</f>
        <v>2.8980438578516728E-2</v>
      </c>
      <c r="E50" s="84">
        <f t="shared" si="11"/>
        <v>0</v>
      </c>
      <c r="F50" s="84">
        <f t="shared" si="11"/>
        <v>2.884738649881995E-2</v>
      </c>
      <c r="G50" s="84">
        <f t="shared" si="11"/>
        <v>1.0174142275884989E-2</v>
      </c>
      <c r="H50" s="84">
        <f t="shared" si="11"/>
        <v>9.0509068254396852E-6</v>
      </c>
      <c r="I50" s="84">
        <f t="shared" si="11"/>
        <v>9.3729654357706648E-3</v>
      </c>
      <c r="J50" s="84">
        <f t="shared" si="11"/>
        <v>1.883046804084516E-2</v>
      </c>
      <c r="K50" s="84">
        <f t="shared" si="11"/>
        <v>8.6530890085579043E-6</v>
      </c>
      <c r="L50" s="85">
        <f t="shared" si="11"/>
        <v>1.7963248606850172E-2</v>
      </c>
    </row>
    <row r="51" spans="1:12" x14ac:dyDescent="0.25">
      <c r="A51" s="53">
        <v>1700</v>
      </c>
      <c r="B51" s="54" t="s">
        <v>22</v>
      </c>
      <c r="C51" s="55">
        <v>1799</v>
      </c>
      <c r="D51" s="86">
        <f t="shared" si="11"/>
        <v>1.368246203503071E-2</v>
      </c>
      <c r="E51" s="86">
        <f t="shared" si="11"/>
        <v>0</v>
      </c>
      <c r="F51" s="86">
        <f t="shared" si="11"/>
        <v>1.3619644489181609E-2</v>
      </c>
      <c r="G51" s="86">
        <f t="shared" si="11"/>
        <v>4.5601592674214871E-3</v>
      </c>
      <c r="H51" s="86">
        <f t="shared" si="11"/>
        <v>7.5424223545330713E-6</v>
      </c>
      <c r="I51" s="86">
        <f t="shared" si="11"/>
        <v>4.201337979372461E-3</v>
      </c>
      <c r="J51" s="86">
        <f t="shared" si="11"/>
        <v>8.7590521920199796E-3</v>
      </c>
      <c r="K51" s="86">
        <f t="shared" si="11"/>
        <v>7.2109075071315875E-6</v>
      </c>
      <c r="L51" s="87">
        <f t="shared" si="11"/>
        <v>8.3558091007139203E-3</v>
      </c>
    </row>
    <row r="52" spans="1:12" x14ac:dyDescent="0.25">
      <c r="A52" s="53">
        <f t="shared" si="9"/>
        <v>1800</v>
      </c>
      <c r="B52" s="54" t="s">
        <v>22</v>
      </c>
      <c r="C52" s="55">
        <v>1899</v>
      </c>
      <c r="D52" s="84">
        <f t="shared" si="11"/>
        <v>5.6782875758081127E-3</v>
      </c>
      <c r="E52" s="84">
        <f t="shared" si="11"/>
        <v>0</v>
      </c>
      <c r="F52" s="84">
        <f t="shared" si="11"/>
        <v>5.652217992042817E-3</v>
      </c>
      <c r="G52" s="84">
        <f t="shared" si="11"/>
        <v>2.460126678261094E-3</v>
      </c>
      <c r="H52" s="84">
        <f t="shared" si="11"/>
        <v>6.0339378836264574E-6</v>
      </c>
      <c r="I52" s="84">
        <f t="shared" si="11"/>
        <v>2.266703698014432E-3</v>
      </c>
      <c r="J52" s="84">
        <f t="shared" si="11"/>
        <v>3.941409789243731E-3</v>
      </c>
      <c r="K52" s="84">
        <f t="shared" si="11"/>
        <v>5.7687260057052698E-6</v>
      </c>
      <c r="L52" s="85">
        <f t="shared" si="11"/>
        <v>3.7600742260155062E-3</v>
      </c>
    </row>
    <row r="53" spans="1:12" x14ac:dyDescent="0.25">
      <c r="A53" s="53">
        <f t="shared" si="9"/>
        <v>1900</v>
      </c>
      <c r="B53" s="54" t="s">
        <v>22</v>
      </c>
      <c r="C53" s="55">
        <v>1999</v>
      </c>
      <c r="D53" s="86">
        <f t="shared" si="11"/>
        <v>2.739337528576068E-3</v>
      </c>
      <c r="E53" s="86">
        <f t="shared" si="11"/>
        <v>0</v>
      </c>
      <c r="F53" s="86">
        <f t="shared" si="11"/>
        <v>2.7267609571697726E-3</v>
      </c>
      <c r="G53" s="86">
        <f t="shared" si="11"/>
        <v>1.2525853529470603E-3</v>
      </c>
      <c r="H53" s="86">
        <f t="shared" si="11"/>
        <v>1.5084844709066143E-6</v>
      </c>
      <c r="I53" s="86">
        <f t="shared" si="11"/>
        <v>1.153979863253505E-3</v>
      </c>
      <c r="J53" s="86">
        <f t="shared" si="11"/>
        <v>1.9369205860469969E-3</v>
      </c>
      <c r="K53" s="86">
        <f t="shared" si="11"/>
        <v>1.4421815014263175E-6</v>
      </c>
      <c r="L53" s="87">
        <f t="shared" si="11"/>
        <v>1.8477429753439574E-3</v>
      </c>
    </row>
    <row r="54" spans="1:12" x14ac:dyDescent="0.25">
      <c r="A54" s="53">
        <v>2000</v>
      </c>
      <c r="B54" s="54" t="s">
        <v>23</v>
      </c>
      <c r="C54" s="65" t="s">
        <v>24</v>
      </c>
      <c r="D54" s="84">
        <f t="shared" si="11"/>
        <v>4.343199145494977E-3</v>
      </c>
      <c r="E54" s="84">
        <f t="shared" si="11"/>
        <v>0</v>
      </c>
      <c r="F54" s="84">
        <f t="shared" si="11"/>
        <v>4.32325908567567E-3</v>
      </c>
      <c r="G54" s="84">
        <f t="shared" si="11"/>
        <v>1.8158292973325287E-3</v>
      </c>
      <c r="H54" s="84">
        <f t="shared" si="11"/>
        <v>0</v>
      </c>
      <c r="I54" s="84">
        <f t="shared" si="11"/>
        <v>1.6727120024843977E-3</v>
      </c>
      <c r="J54" s="84">
        <f t="shared" si="11"/>
        <v>2.9791490909896411E-3</v>
      </c>
      <c r="K54" s="84">
        <f t="shared" si="11"/>
        <v>0</v>
      </c>
      <c r="L54" s="85">
        <f t="shared" si="11"/>
        <v>2.8418841144140098E-3</v>
      </c>
    </row>
    <row r="55" spans="1:12" x14ac:dyDescent="0.25">
      <c r="A55" s="90"/>
      <c r="B55" s="77" t="s">
        <v>28</v>
      </c>
      <c r="C55" s="91"/>
      <c r="D55" s="92">
        <f>SUM(D34:D54)</f>
        <v>0.99999999999999989</v>
      </c>
      <c r="E55" s="92">
        <f t="shared" ref="E55:K55" si="12">SUM(E34:E54)</f>
        <v>1</v>
      </c>
      <c r="F55" s="92">
        <f t="shared" si="12"/>
        <v>1</v>
      </c>
      <c r="G55" s="92">
        <f t="shared" si="12"/>
        <v>0.99999999999999989</v>
      </c>
      <c r="H55" s="92">
        <f t="shared" si="12"/>
        <v>1.0000000000000002</v>
      </c>
      <c r="I55" s="92">
        <f t="shared" si="12"/>
        <v>0.99999999999999989</v>
      </c>
      <c r="J55" s="92">
        <f t="shared" si="12"/>
        <v>1.0000000000000002</v>
      </c>
      <c r="K55" s="92">
        <f t="shared" si="12"/>
        <v>1</v>
      </c>
      <c r="L55" s="92">
        <f>SUM(L34:L54)</f>
        <v>0.99999999999999989</v>
      </c>
    </row>
    <row r="56" spans="1:12" x14ac:dyDescent="0.25">
      <c r="A56" s="462" t="s">
        <v>80</v>
      </c>
      <c r="B56" s="462"/>
      <c r="C56" s="462"/>
      <c r="D56" s="462"/>
      <c r="E56" s="462"/>
      <c r="F56" s="462"/>
      <c r="G56" s="462"/>
      <c r="H56" s="462"/>
      <c r="I56" s="462"/>
      <c r="J56" s="462"/>
    </row>
    <row r="57" spans="1:12" x14ac:dyDescent="0.25">
      <c r="A57" s="463" t="s">
        <v>81</v>
      </c>
      <c r="B57" s="463"/>
      <c r="C57" s="463"/>
      <c r="D57" s="463"/>
      <c r="E57" s="463"/>
      <c r="F57" s="463"/>
      <c r="G57" s="463"/>
      <c r="H57" s="463"/>
      <c r="I57" s="463"/>
      <c r="J57" s="463"/>
    </row>
    <row r="58" spans="1:12" ht="12.75" customHeight="1" x14ac:dyDescent="0.25">
      <c r="A58" s="480" t="s">
        <v>82</v>
      </c>
      <c r="B58" s="480"/>
      <c r="C58" s="480"/>
      <c r="D58" s="480"/>
      <c r="E58" s="480"/>
      <c r="F58" s="480"/>
      <c r="G58" s="480"/>
      <c r="H58" s="480"/>
      <c r="I58" s="480"/>
      <c r="J58" s="480"/>
    </row>
    <row r="59" spans="1:12" x14ac:dyDescent="0.25">
      <c r="A59" s="480"/>
      <c r="B59" s="480"/>
      <c r="C59" s="480"/>
      <c r="D59" s="480"/>
      <c r="E59" s="480"/>
      <c r="F59" s="480"/>
      <c r="G59" s="480"/>
      <c r="H59" s="480"/>
      <c r="I59" s="480"/>
      <c r="J59" s="480"/>
    </row>
  </sheetData>
  <mergeCells count="15">
    <mergeCell ref="A57:J57"/>
    <mergeCell ref="A58:J59"/>
    <mergeCell ref="A56:J56"/>
    <mergeCell ref="O23:X23"/>
    <mergeCell ref="O24:X24"/>
    <mergeCell ref="O25:X26"/>
    <mergeCell ref="A31:C31"/>
    <mergeCell ref="A32:C33"/>
    <mergeCell ref="A34:C34"/>
    <mergeCell ref="O4:Y4"/>
    <mergeCell ref="A6:C6"/>
    <mergeCell ref="A2:L2"/>
    <mergeCell ref="A3:B3"/>
    <mergeCell ref="A4:C5"/>
    <mergeCell ref="D4:F4"/>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0DA7C-C892-4979-ABFF-79E3426632A4}">
  <dimension ref="A2:N42"/>
  <sheetViews>
    <sheetView showGridLines="0" workbookViewId="0">
      <selection activeCell="A2" sqref="A2:D2"/>
    </sheetView>
  </sheetViews>
  <sheetFormatPr baseColWidth="10" defaultColWidth="11.42578125" defaultRowHeight="11.25" x14ac:dyDescent="0.2"/>
  <cols>
    <col min="1" max="1" width="18.42578125" style="93" customWidth="1"/>
    <col min="2" max="4" width="22.7109375" style="93" customWidth="1"/>
    <col min="5" max="11" width="11.42578125" style="93"/>
    <col min="12" max="12" width="17.7109375" style="93" customWidth="1"/>
    <col min="13" max="16384" width="11.42578125" style="93"/>
  </cols>
  <sheetData>
    <row r="2" spans="1:14" ht="15" x14ac:dyDescent="0.25">
      <c r="A2" s="489" t="s">
        <v>108</v>
      </c>
      <c r="B2" s="490"/>
      <c r="C2" s="490"/>
      <c r="D2" s="490"/>
    </row>
    <row r="3" spans="1:14" ht="12.75" x14ac:dyDescent="0.2">
      <c r="A3" s="483"/>
      <c r="B3" s="483"/>
      <c r="C3" s="483"/>
      <c r="D3" s="483"/>
      <c r="H3" s="491"/>
      <c r="I3" s="491"/>
      <c r="J3" s="491"/>
      <c r="K3" s="491"/>
      <c r="L3" s="491"/>
      <c r="M3" s="491"/>
      <c r="N3" s="491"/>
    </row>
    <row r="4" spans="1:14" ht="15" x14ac:dyDescent="0.2">
      <c r="A4" s="94"/>
      <c r="F4" s="492" t="s">
        <v>108</v>
      </c>
      <c r="G4" s="492"/>
      <c r="H4" s="492"/>
      <c r="I4" s="492"/>
      <c r="J4" s="492"/>
      <c r="K4" s="492"/>
      <c r="L4" s="492"/>
      <c r="M4" s="95"/>
      <c r="N4" s="95"/>
    </row>
    <row r="5" spans="1:14" s="96" customFormat="1" x14ac:dyDescent="0.25">
      <c r="A5" s="484"/>
      <c r="B5" s="484" t="s">
        <v>0</v>
      </c>
      <c r="C5" s="484" t="s">
        <v>1</v>
      </c>
      <c r="D5" s="484" t="s">
        <v>2</v>
      </c>
    </row>
    <row r="6" spans="1:14" s="96" customFormat="1" x14ac:dyDescent="0.25">
      <c r="A6" s="485"/>
      <c r="B6" s="486"/>
      <c r="C6" s="486"/>
      <c r="D6" s="485"/>
    </row>
    <row r="7" spans="1:14" s="96" customFormat="1" x14ac:dyDescent="0.25">
      <c r="A7" s="97">
        <v>1994</v>
      </c>
      <c r="B7" s="98">
        <v>508.96</v>
      </c>
      <c r="C7" s="98">
        <v>378.83</v>
      </c>
      <c r="D7" s="98">
        <v>436.82</v>
      </c>
    </row>
    <row r="8" spans="1:14" s="96" customFormat="1" x14ac:dyDescent="0.25">
      <c r="A8" s="99">
        <v>1995</v>
      </c>
      <c r="B8" s="100">
        <v>518.88</v>
      </c>
      <c r="C8" s="100">
        <v>388.73</v>
      </c>
      <c r="D8" s="100">
        <v>446.83</v>
      </c>
    </row>
    <row r="9" spans="1:14" s="96" customFormat="1" x14ac:dyDescent="0.25">
      <c r="A9" s="99">
        <v>1996</v>
      </c>
      <c r="B9" s="101">
        <v>529.91</v>
      </c>
      <c r="C9" s="101">
        <v>398.05</v>
      </c>
      <c r="D9" s="101">
        <v>456.99</v>
      </c>
    </row>
    <row r="10" spans="1:14" s="96" customFormat="1" x14ac:dyDescent="0.25">
      <c r="A10" s="99">
        <v>1997</v>
      </c>
      <c r="B10" s="100">
        <v>537.36</v>
      </c>
      <c r="C10" s="100">
        <v>404.54</v>
      </c>
      <c r="D10" s="100">
        <v>463.94</v>
      </c>
    </row>
    <row r="11" spans="1:14" s="96" customFormat="1" x14ac:dyDescent="0.25">
      <c r="A11" s="99">
        <v>1998</v>
      </c>
      <c r="B11" s="101">
        <v>544.97</v>
      </c>
      <c r="C11" s="101">
        <v>410.96</v>
      </c>
      <c r="D11" s="101">
        <v>470.9</v>
      </c>
    </row>
    <row r="12" spans="1:14" s="96" customFormat="1" x14ac:dyDescent="0.25">
      <c r="A12" s="99">
        <v>1999</v>
      </c>
      <c r="B12" s="100">
        <v>553.39</v>
      </c>
      <c r="C12" s="100">
        <v>418.06</v>
      </c>
      <c r="D12" s="100">
        <v>478.6</v>
      </c>
    </row>
    <row r="13" spans="1:14" s="96" customFormat="1" x14ac:dyDescent="0.25">
      <c r="A13" s="99">
        <v>2000</v>
      </c>
      <c r="B13" s="101">
        <v>556.58000000000004</v>
      </c>
      <c r="C13" s="101">
        <v>422</v>
      </c>
      <c r="D13" s="101">
        <v>482.05</v>
      </c>
    </row>
    <row r="14" spans="1:14" s="96" customFormat="1" x14ac:dyDescent="0.25">
      <c r="A14" s="99">
        <v>2001</v>
      </c>
      <c r="B14" s="100">
        <v>570</v>
      </c>
      <c r="C14" s="100">
        <v>433.11</v>
      </c>
      <c r="D14" s="100">
        <v>494.15</v>
      </c>
    </row>
    <row r="15" spans="1:14" s="96" customFormat="1" x14ac:dyDescent="0.25">
      <c r="A15" s="99">
        <v>2002</v>
      </c>
      <c r="B15" s="101">
        <v>584.59</v>
      </c>
      <c r="C15" s="101">
        <v>444.97</v>
      </c>
      <c r="D15" s="101">
        <v>507.22</v>
      </c>
    </row>
    <row r="16" spans="1:14" s="96" customFormat="1" x14ac:dyDescent="0.25">
      <c r="A16" s="99">
        <v>2003</v>
      </c>
      <c r="B16" s="100">
        <v>594.92999999999995</v>
      </c>
      <c r="C16" s="100">
        <v>453.85</v>
      </c>
      <c r="D16" s="100">
        <v>516.73</v>
      </c>
    </row>
    <row r="17" spans="1:13" s="96" customFormat="1" x14ac:dyDescent="0.25">
      <c r="A17" s="99">
        <v>2004</v>
      </c>
      <c r="B17" s="101">
        <v>609.96</v>
      </c>
      <c r="C17" s="101">
        <v>464.92</v>
      </c>
      <c r="D17" s="101">
        <v>530.12</v>
      </c>
    </row>
    <row r="18" spans="1:13" s="96" customFormat="1" x14ac:dyDescent="0.25">
      <c r="A18" s="99">
        <v>2005</v>
      </c>
      <c r="B18" s="100">
        <v>625.13</v>
      </c>
      <c r="C18" s="100">
        <v>477.36</v>
      </c>
      <c r="D18" s="100">
        <v>544.00470668387004</v>
      </c>
    </row>
    <row r="19" spans="1:13" s="96" customFormat="1" x14ac:dyDescent="0.25">
      <c r="A19" s="99">
        <v>2006</v>
      </c>
      <c r="B19" s="101">
        <v>639.32000000000005</v>
      </c>
      <c r="C19" s="101">
        <v>490.43</v>
      </c>
      <c r="D19" s="101">
        <v>557.79</v>
      </c>
    </row>
    <row r="20" spans="1:13" s="96" customFormat="1" x14ac:dyDescent="0.25">
      <c r="A20" s="99">
        <v>2007</v>
      </c>
      <c r="B20" s="100">
        <v>654.64</v>
      </c>
      <c r="C20" s="100">
        <v>504.62</v>
      </c>
      <c r="D20" s="100">
        <v>572.62</v>
      </c>
    </row>
    <row r="21" spans="1:13" s="96" customFormat="1" x14ac:dyDescent="0.25">
      <c r="A21" s="99">
        <v>2008</v>
      </c>
      <c r="B21" s="101">
        <v>671.1</v>
      </c>
      <c r="C21" s="101">
        <v>519.85</v>
      </c>
      <c r="D21" s="101">
        <v>588.54</v>
      </c>
    </row>
    <row r="22" spans="1:13" s="96" customFormat="1" x14ac:dyDescent="0.25">
      <c r="A22" s="99">
        <v>2009</v>
      </c>
      <c r="B22" s="100">
        <v>680.74</v>
      </c>
      <c r="C22" s="100">
        <v>530.82000000000005</v>
      </c>
      <c r="D22" s="100">
        <v>598.63</v>
      </c>
    </row>
    <row r="23" spans="1:13" s="96" customFormat="1" x14ac:dyDescent="0.25">
      <c r="A23" s="99">
        <v>2010</v>
      </c>
      <c r="B23" s="101">
        <v>690.12</v>
      </c>
      <c r="C23" s="101">
        <v>541.78</v>
      </c>
      <c r="D23" s="101">
        <v>608.71</v>
      </c>
    </row>
    <row r="24" spans="1:13" s="96" customFormat="1" x14ac:dyDescent="0.25">
      <c r="A24" s="99">
        <v>2011</v>
      </c>
      <c r="B24" s="100">
        <v>706.35</v>
      </c>
      <c r="C24" s="100">
        <v>557.45000000000005</v>
      </c>
      <c r="D24" s="100">
        <v>624.36</v>
      </c>
    </row>
    <row r="25" spans="1:13" s="96" customFormat="1" ht="12" x14ac:dyDescent="0.25">
      <c r="A25" s="99">
        <v>2012</v>
      </c>
      <c r="B25" s="101">
        <v>724.54</v>
      </c>
      <c r="C25" s="101">
        <v>573.27</v>
      </c>
      <c r="D25" s="101">
        <v>641.04</v>
      </c>
      <c r="F25" s="487" t="s">
        <v>119</v>
      </c>
      <c r="G25" s="487"/>
      <c r="H25" s="487"/>
      <c r="I25" s="487"/>
      <c r="J25" s="260"/>
      <c r="K25" s="260"/>
      <c r="L25" s="260"/>
      <c r="M25" s="260"/>
    </row>
    <row r="26" spans="1:13" s="96" customFormat="1" x14ac:dyDescent="0.25">
      <c r="A26" s="99">
        <v>2013</v>
      </c>
      <c r="B26" s="100">
        <v>736.73</v>
      </c>
      <c r="C26" s="100">
        <v>585.27</v>
      </c>
      <c r="D26" s="100">
        <v>653.04</v>
      </c>
      <c r="F26" s="463" t="s">
        <v>93</v>
      </c>
      <c r="G26" s="463"/>
      <c r="H26" s="463"/>
      <c r="I26" s="463"/>
      <c r="J26" s="463"/>
      <c r="K26" s="463"/>
      <c r="L26" s="463"/>
      <c r="M26" s="260"/>
    </row>
    <row r="27" spans="1:13" s="96" customFormat="1" x14ac:dyDescent="0.25">
      <c r="A27" s="99">
        <v>2014</v>
      </c>
      <c r="B27" s="101">
        <v>741.23</v>
      </c>
      <c r="C27" s="101">
        <v>590.73</v>
      </c>
      <c r="D27" s="101">
        <v>658</v>
      </c>
      <c r="F27" s="463"/>
      <c r="G27" s="463"/>
      <c r="H27" s="463"/>
      <c r="I27" s="463"/>
      <c r="J27" s="463"/>
      <c r="K27" s="463"/>
      <c r="L27" s="463"/>
      <c r="M27" s="271"/>
    </row>
    <row r="28" spans="1:13" s="96" customFormat="1" x14ac:dyDescent="0.25">
      <c r="A28" s="99">
        <v>2015</v>
      </c>
      <c r="B28" s="100">
        <v>746.05</v>
      </c>
      <c r="C28" s="100">
        <v>596.27</v>
      </c>
      <c r="D28" s="100">
        <v>663.13</v>
      </c>
      <c r="F28" s="463" t="s">
        <v>94</v>
      </c>
      <c r="G28" s="463"/>
      <c r="H28" s="463"/>
      <c r="I28" s="463"/>
      <c r="J28" s="463"/>
      <c r="K28" s="463"/>
      <c r="L28" s="463"/>
      <c r="M28" s="271"/>
    </row>
    <row r="29" spans="1:13" s="96" customFormat="1" ht="12" customHeight="1" x14ac:dyDescent="0.25">
      <c r="A29" s="99">
        <v>2016</v>
      </c>
      <c r="B29" s="101">
        <v>749.74</v>
      </c>
      <c r="C29" s="101">
        <v>601.66</v>
      </c>
      <c r="D29" s="101">
        <v>667.71</v>
      </c>
      <c r="F29" s="463"/>
      <c r="G29" s="463"/>
      <c r="H29" s="463"/>
      <c r="I29" s="463"/>
      <c r="J29" s="463"/>
      <c r="K29" s="463"/>
      <c r="L29" s="463"/>
    </row>
    <row r="30" spans="1:13" s="96" customFormat="1" ht="11.25" customHeight="1" x14ac:dyDescent="0.25">
      <c r="A30" s="99">
        <v>2017</v>
      </c>
      <c r="B30" s="100">
        <v>762.79</v>
      </c>
      <c r="C30" s="100">
        <v>613.69000000000005</v>
      </c>
      <c r="D30" s="100">
        <v>680.12</v>
      </c>
      <c r="F30" s="488" t="s">
        <v>92</v>
      </c>
      <c r="G30" s="488"/>
      <c r="H30" s="488"/>
      <c r="I30" s="488"/>
      <c r="J30" s="488"/>
      <c r="K30" s="488"/>
      <c r="L30" s="488"/>
    </row>
    <row r="31" spans="1:13" s="96" customFormat="1" ht="11.25" customHeight="1" x14ac:dyDescent="0.25">
      <c r="A31" s="99">
        <v>2018</v>
      </c>
      <c r="B31" s="101">
        <v>769.12</v>
      </c>
      <c r="C31" s="101">
        <v>619.92999999999995</v>
      </c>
      <c r="D31" s="101">
        <v>686.16</v>
      </c>
      <c r="F31" s="488"/>
      <c r="G31" s="488"/>
      <c r="H31" s="488"/>
      <c r="I31" s="488"/>
      <c r="J31" s="488"/>
      <c r="K31" s="488"/>
      <c r="L31" s="488"/>
    </row>
    <row r="32" spans="1:13" s="96" customFormat="1" ht="11.25" customHeight="1" x14ac:dyDescent="0.25">
      <c r="A32" s="99" t="s">
        <v>31</v>
      </c>
      <c r="B32" s="102">
        <v>777.4</v>
      </c>
      <c r="C32" s="100">
        <v>627.95000000000005</v>
      </c>
      <c r="D32" s="100">
        <v>694.05</v>
      </c>
      <c r="F32" s="488"/>
      <c r="G32" s="488"/>
      <c r="H32" s="488"/>
      <c r="I32" s="488"/>
      <c r="J32" s="488"/>
      <c r="K32" s="488"/>
      <c r="L32" s="488"/>
    </row>
    <row r="33" spans="1:12" s="96" customFormat="1" ht="11.25" customHeight="1" x14ac:dyDescent="0.25">
      <c r="A33" s="99"/>
      <c r="B33" s="103"/>
      <c r="C33" s="103"/>
      <c r="D33" s="103"/>
      <c r="F33" s="488"/>
      <c r="G33" s="488"/>
      <c r="H33" s="488"/>
      <c r="I33" s="488"/>
      <c r="J33" s="488"/>
      <c r="K33" s="488"/>
      <c r="L33" s="488"/>
    </row>
    <row r="34" spans="1:12" s="96" customFormat="1" x14ac:dyDescent="0.25">
      <c r="A34" s="99" t="s">
        <v>31</v>
      </c>
      <c r="B34" s="100">
        <v>832.3</v>
      </c>
      <c r="C34" s="102">
        <v>649.16999999999996</v>
      </c>
      <c r="D34" s="102">
        <v>730.5</v>
      </c>
    </row>
    <row r="35" spans="1:12" s="96" customFormat="1" x14ac:dyDescent="0.25">
      <c r="A35" s="99">
        <v>2020</v>
      </c>
      <c r="B35" s="101">
        <v>847.96</v>
      </c>
      <c r="C35" s="101">
        <v>664.32</v>
      </c>
      <c r="D35" s="101">
        <v>745.73</v>
      </c>
    </row>
    <row r="36" spans="1:12" s="96" customFormat="1" x14ac:dyDescent="0.25">
      <c r="A36" s="99">
        <v>2021</v>
      </c>
      <c r="B36" s="100">
        <v>857.69988771264798</v>
      </c>
      <c r="C36" s="100">
        <v>673.87677113500695</v>
      </c>
      <c r="D36" s="100">
        <v>755.11717016790499</v>
      </c>
    </row>
    <row r="37" spans="1:12" s="96" customFormat="1" x14ac:dyDescent="0.25">
      <c r="A37" s="104">
        <v>2022</v>
      </c>
      <c r="B37" s="105">
        <v>908</v>
      </c>
      <c r="C37" s="105">
        <v>715</v>
      </c>
      <c r="D37" s="105">
        <v>800</v>
      </c>
    </row>
    <row r="38" spans="1:12" s="271" customFormat="1" x14ac:dyDescent="0.25">
      <c r="A38" s="316" t="s">
        <v>117</v>
      </c>
      <c r="B38" s="315">
        <f>(B37-B15)/B15</f>
        <v>0.55322533741596669</v>
      </c>
      <c r="C38" s="315">
        <f t="shared" ref="C38" si="0">(C37-C15)/C15</f>
        <v>0.60684989999325789</v>
      </c>
      <c r="D38" s="315">
        <f>(D37-D15)/D15</f>
        <v>0.57722487283624457</v>
      </c>
      <c r="G38" s="317"/>
      <c r="H38" s="317"/>
      <c r="I38" s="317"/>
    </row>
    <row r="39" spans="1:12" ht="12" x14ac:dyDescent="0.2">
      <c r="A39" s="482" t="s">
        <v>119</v>
      </c>
      <c r="B39" s="482"/>
      <c r="C39" s="482"/>
      <c r="D39" s="482"/>
    </row>
    <row r="40" spans="1:12" ht="12" x14ac:dyDescent="0.2">
      <c r="A40" s="463" t="s">
        <v>93</v>
      </c>
      <c r="B40" s="463"/>
      <c r="C40" s="463"/>
      <c r="D40" s="463"/>
    </row>
    <row r="41" spans="1:12" ht="12" x14ac:dyDescent="0.2">
      <c r="A41" s="463" t="s">
        <v>94</v>
      </c>
      <c r="B41" s="463"/>
      <c r="C41" s="463"/>
      <c r="D41" s="463"/>
    </row>
    <row r="42" spans="1:12" ht="25.5" customHeight="1" x14ac:dyDescent="0.2">
      <c r="A42" s="463" t="s">
        <v>92</v>
      </c>
      <c r="B42" s="463"/>
      <c r="C42" s="463"/>
      <c r="D42" s="463"/>
    </row>
  </sheetData>
  <mergeCells count="16">
    <mergeCell ref="F25:I25"/>
    <mergeCell ref="F26:L27"/>
    <mergeCell ref="F28:L29"/>
    <mergeCell ref="F30:L33"/>
    <mergeCell ref="A2:D2"/>
    <mergeCell ref="H3:N3"/>
    <mergeCell ref="F4:L4"/>
    <mergeCell ref="A39:D39"/>
    <mergeCell ref="A40:D40"/>
    <mergeCell ref="A41:D41"/>
    <mergeCell ref="A42:D42"/>
    <mergeCell ref="A3:D3"/>
    <mergeCell ref="A5:A6"/>
    <mergeCell ref="B5:B6"/>
    <mergeCell ref="C5:C6"/>
    <mergeCell ref="D5:D6"/>
  </mergeCell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F08BCE-B0B8-44CF-BB67-0E30925C1B52}">
  <dimension ref="A1:T39"/>
  <sheetViews>
    <sheetView showGridLines="0" workbookViewId="0">
      <selection activeCell="H4" sqref="H4:N6"/>
    </sheetView>
  </sheetViews>
  <sheetFormatPr baseColWidth="10" defaultColWidth="11.42578125" defaultRowHeight="11.25" x14ac:dyDescent="0.25"/>
  <cols>
    <col min="1" max="1" width="14.140625" style="23" customWidth="1"/>
    <col min="2" max="2" width="14.140625" style="32" customWidth="1"/>
    <col min="3" max="4" width="14.140625" style="23" customWidth="1"/>
    <col min="5" max="5" width="1.42578125" style="23" customWidth="1"/>
    <col min="6" max="6" width="15.42578125" style="23" customWidth="1"/>
    <col min="7" max="7" width="16.85546875" style="23" customWidth="1"/>
    <col min="8" max="15" width="11.42578125" style="23"/>
    <col min="16" max="19" width="11.42578125" style="240"/>
    <col min="20" max="255" width="11.42578125" style="23"/>
    <col min="256" max="259" width="20.85546875" style="23" customWidth="1"/>
    <col min="260" max="511" width="11.42578125" style="23"/>
    <col min="512" max="515" width="20.85546875" style="23" customWidth="1"/>
    <col min="516" max="767" width="11.42578125" style="23"/>
    <col min="768" max="771" width="20.85546875" style="23" customWidth="1"/>
    <col min="772" max="1023" width="11.42578125" style="23"/>
    <col min="1024" max="1027" width="20.85546875" style="23" customWidth="1"/>
    <col min="1028" max="1279" width="11.42578125" style="23"/>
    <col min="1280" max="1283" width="20.85546875" style="23" customWidth="1"/>
    <col min="1284" max="1535" width="11.42578125" style="23"/>
    <col min="1536" max="1539" width="20.85546875" style="23" customWidth="1"/>
    <col min="1540" max="1791" width="11.42578125" style="23"/>
    <col min="1792" max="1795" width="20.85546875" style="23" customWidth="1"/>
    <col min="1796" max="2047" width="11.42578125" style="23"/>
    <col min="2048" max="2051" width="20.85546875" style="23" customWidth="1"/>
    <col min="2052" max="2303" width="11.42578125" style="23"/>
    <col min="2304" max="2307" width="20.85546875" style="23" customWidth="1"/>
    <col min="2308" max="2559" width="11.42578125" style="23"/>
    <col min="2560" max="2563" width="20.85546875" style="23" customWidth="1"/>
    <col min="2564" max="2815" width="11.42578125" style="23"/>
    <col min="2816" max="2819" width="20.85546875" style="23" customWidth="1"/>
    <col min="2820" max="3071" width="11.42578125" style="23"/>
    <col min="3072" max="3075" width="20.85546875" style="23" customWidth="1"/>
    <col min="3076" max="3327" width="11.42578125" style="23"/>
    <col min="3328" max="3331" width="20.85546875" style="23" customWidth="1"/>
    <col min="3332" max="3583" width="11.42578125" style="23"/>
    <col min="3584" max="3587" width="20.85546875" style="23" customWidth="1"/>
    <col min="3588" max="3839" width="11.42578125" style="23"/>
    <col min="3840" max="3843" width="20.85546875" style="23" customWidth="1"/>
    <col min="3844" max="4095" width="11.42578125" style="23"/>
    <col min="4096" max="4099" width="20.85546875" style="23" customWidth="1"/>
    <col min="4100" max="4351" width="11.42578125" style="23"/>
    <col min="4352" max="4355" width="20.85546875" style="23" customWidth="1"/>
    <col min="4356" max="4607" width="11.42578125" style="23"/>
    <col min="4608" max="4611" width="20.85546875" style="23" customWidth="1"/>
    <col min="4612" max="4863" width="11.42578125" style="23"/>
    <col min="4864" max="4867" width="20.85546875" style="23" customWidth="1"/>
    <col min="4868" max="5119" width="11.42578125" style="23"/>
    <col min="5120" max="5123" width="20.85546875" style="23" customWidth="1"/>
    <col min="5124" max="5375" width="11.42578125" style="23"/>
    <col min="5376" max="5379" width="20.85546875" style="23" customWidth="1"/>
    <col min="5380" max="5631" width="11.42578125" style="23"/>
    <col min="5632" max="5635" width="20.85546875" style="23" customWidth="1"/>
    <col min="5636" max="5887" width="11.42578125" style="23"/>
    <col min="5888" max="5891" width="20.85546875" style="23" customWidth="1"/>
    <col min="5892" max="6143" width="11.42578125" style="23"/>
    <col min="6144" max="6147" width="20.85546875" style="23" customWidth="1"/>
    <col min="6148" max="6399" width="11.42578125" style="23"/>
    <col min="6400" max="6403" width="20.85546875" style="23" customWidth="1"/>
    <col min="6404" max="6655" width="11.42578125" style="23"/>
    <col min="6656" max="6659" width="20.85546875" style="23" customWidth="1"/>
    <col min="6660" max="6911" width="11.42578125" style="23"/>
    <col min="6912" max="6915" width="20.85546875" style="23" customWidth="1"/>
    <col min="6916" max="7167" width="11.42578125" style="23"/>
    <col min="7168" max="7171" width="20.85546875" style="23" customWidth="1"/>
    <col min="7172" max="7423" width="11.42578125" style="23"/>
    <col min="7424" max="7427" width="20.85546875" style="23" customWidth="1"/>
    <col min="7428" max="7679" width="11.42578125" style="23"/>
    <col min="7680" max="7683" width="20.85546875" style="23" customWidth="1"/>
    <col min="7684" max="7935" width="11.42578125" style="23"/>
    <col min="7936" max="7939" width="20.85546875" style="23" customWidth="1"/>
    <col min="7940" max="8191" width="11.42578125" style="23"/>
    <col min="8192" max="8195" width="20.85546875" style="23" customWidth="1"/>
    <col min="8196" max="8447" width="11.42578125" style="23"/>
    <col min="8448" max="8451" width="20.85546875" style="23" customWidth="1"/>
    <col min="8452" max="8703" width="11.42578125" style="23"/>
    <col min="8704" max="8707" width="20.85546875" style="23" customWidth="1"/>
    <col min="8708" max="8959" width="11.42578125" style="23"/>
    <col min="8960" max="8963" width="20.85546875" style="23" customWidth="1"/>
    <col min="8964" max="9215" width="11.42578125" style="23"/>
    <col min="9216" max="9219" width="20.85546875" style="23" customWidth="1"/>
    <col min="9220" max="9471" width="11.42578125" style="23"/>
    <col min="9472" max="9475" width="20.85546875" style="23" customWidth="1"/>
    <col min="9476" max="9727" width="11.42578125" style="23"/>
    <col min="9728" max="9731" width="20.85546875" style="23" customWidth="1"/>
    <col min="9732" max="9983" width="11.42578125" style="23"/>
    <col min="9984" max="9987" width="20.85546875" style="23" customWidth="1"/>
    <col min="9988" max="10239" width="11.42578125" style="23"/>
    <col min="10240" max="10243" width="20.85546875" style="23" customWidth="1"/>
    <col min="10244" max="10495" width="11.42578125" style="23"/>
    <col min="10496" max="10499" width="20.85546875" style="23" customWidth="1"/>
    <col min="10500" max="10751" width="11.42578125" style="23"/>
    <col min="10752" max="10755" width="20.85546875" style="23" customWidth="1"/>
    <col min="10756" max="11007" width="11.42578125" style="23"/>
    <col min="11008" max="11011" width="20.85546875" style="23" customWidth="1"/>
    <col min="11012" max="11263" width="11.42578125" style="23"/>
    <col min="11264" max="11267" width="20.85546875" style="23" customWidth="1"/>
    <col min="11268" max="11519" width="11.42578125" style="23"/>
    <col min="11520" max="11523" width="20.85546875" style="23" customWidth="1"/>
    <col min="11524" max="11775" width="11.42578125" style="23"/>
    <col min="11776" max="11779" width="20.85546875" style="23" customWidth="1"/>
    <col min="11780" max="12031" width="11.42578125" style="23"/>
    <col min="12032" max="12035" width="20.85546875" style="23" customWidth="1"/>
    <col min="12036" max="12287" width="11.42578125" style="23"/>
    <col min="12288" max="12291" width="20.85546875" style="23" customWidth="1"/>
    <col min="12292" max="12543" width="11.42578125" style="23"/>
    <col min="12544" max="12547" width="20.85546875" style="23" customWidth="1"/>
    <col min="12548" max="12799" width="11.42578125" style="23"/>
    <col min="12800" max="12803" width="20.85546875" style="23" customWidth="1"/>
    <col min="12804" max="13055" width="11.42578125" style="23"/>
    <col min="13056" max="13059" width="20.85546875" style="23" customWidth="1"/>
    <col min="13060" max="13311" width="11.42578125" style="23"/>
    <col min="13312" max="13315" width="20.85546875" style="23" customWidth="1"/>
    <col min="13316" max="13567" width="11.42578125" style="23"/>
    <col min="13568" max="13571" width="20.85546875" style="23" customWidth="1"/>
    <col min="13572" max="13823" width="11.42578125" style="23"/>
    <col min="13824" max="13827" width="20.85546875" style="23" customWidth="1"/>
    <col min="13828" max="14079" width="11.42578125" style="23"/>
    <col min="14080" max="14083" width="20.85546875" style="23" customWidth="1"/>
    <col min="14084" max="14335" width="11.42578125" style="23"/>
    <col min="14336" max="14339" width="20.85546875" style="23" customWidth="1"/>
    <col min="14340" max="14591" width="11.42578125" style="23"/>
    <col min="14592" max="14595" width="20.85546875" style="23" customWidth="1"/>
    <col min="14596" max="14847" width="11.42578125" style="23"/>
    <col min="14848" max="14851" width="20.85546875" style="23" customWidth="1"/>
    <col min="14852" max="15103" width="11.42578125" style="23"/>
    <col min="15104" max="15107" width="20.85546875" style="23" customWidth="1"/>
    <col min="15108" max="15359" width="11.42578125" style="23"/>
    <col min="15360" max="15363" width="20.85546875" style="23" customWidth="1"/>
    <col min="15364" max="15615" width="11.42578125" style="23"/>
    <col min="15616" max="15619" width="20.85546875" style="23" customWidth="1"/>
    <col min="15620" max="15871" width="11.42578125" style="23"/>
    <col min="15872" max="15875" width="20.85546875" style="23" customWidth="1"/>
    <col min="15876" max="16127" width="11.42578125" style="23"/>
    <col min="16128" max="16131" width="20.85546875" style="23" customWidth="1"/>
    <col min="16132" max="16384" width="11.42578125" style="23"/>
  </cols>
  <sheetData>
    <row r="1" spans="1:19" ht="11.25" customHeight="1" x14ac:dyDescent="0.25">
      <c r="A1" s="493" t="s">
        <v>86</v>
      </c>
      <c r="B1" s="493"/>
      <c r="C1" s="493"/>
      <c r="D1" s="493"/>
      <c r="E1" s="493"/>
      <c r="F1" s="493"/>
    </row>
    <row r="2" spans="1:19" ht="11.25" customHeight="1" x14ac:dyDescent="0.25">
      <c r="A2" s="493"/>
      <c r="B2" s="493"/>
      <c r="C2" s="493"/>
      <c r="D2" s="493"/>
      <c r="E2" s="493"/>
      <c r="F2" s="493"/>
    </row>
    <row r="3" spans="1:19" ht="11.25" customHeight="1" x14ac:dyDescent="0.25">
      <c r="A3" s="493"/>
      <c r="B3" s="493"/>
      <c r="C3" s="493"/>
      <c r="D3" s="493"/>
      <c r="E3" s="493"/>
      <c r="F3" s="493"/>
    </row>
    <row r="4" spans="1:19" ht="21.75" customHeight="1" x14ac:dyDescent="0.25">
      <c r="A4" s="493"/>
      <c r="B4" s="493"/>
      <c r="C4" s="493"/>
      <c r="D4" s="493"/>
      <c r="E4" s="493"/>
      <c r="F4" s="493"/>
      <c r="H4" s="493" t="s">
        <v>175</v>
      </c>
      <c r="I4" s="493"/>
      <c r="J4" s="493"/>
      <c r="K4" s="493"/>
      <c r="L4" s="493"/>
      <c r="M4" s="493"/>
      <c r="N4" s="493"/>
    </row>
    <row r="5" spans="1:19" ht="27.75" customHeight="1" x14ac:dyDescent="0.25">
      <c r="A5" s="250" t="s">
        <v>11</v>
      </c>
      <c r="B5" s="250" t="s">
        <v>12</v>
      </c>
      <c r="C5" s="250" t="s">
        <v>1</v>
      </c>
      <c r="D5" s="251" t="s">
        <v>2</v>
      </c>
      <c r="E5" s="246"/>
      <c r="F5" s="247" t="s">
        <v>13</v>
      </c>
      <c r="H5" s="493"/>
      <c r="I5" s="493"/>
      <c r="J5" s="493"/>
      <c r="K5" s="493"/>
      <c r="L5" s="493"/>
      <c r="M5" s="493"/>
      <c r="N5" s="493"/>
    </row>
    <row r="6" spans="1:19" ht="12" x14ac:dyDescent="0.25">
      <c r="A6" s="24">
        <v>2004</v>
      </c>
      <c r="B6" s="27">
        <v>941</v>
      </c>
      <c r="C6" s="27">
        <v>809</v>
      </c>
      <c r="D6" s="27">
        <v>890</v>
      </c>
      <c r="F6" s="28">
        <f t="shared" ref="F6:F7" si="0">C6/B6-1</f>
        <v>-0.14027630180658879</v>
      </c>
      <c r="H6" s="493"/>
      <c r="I6" s="493"/>
      <c r="J6" s="493"/>
      <c r="K6" s="493"/>
      <c r="L6" s="493"/>
      <c r="M6" s="493"/>
      <c r="N6" s="493"/>
      <c r="P6" s="280">
        <v>2004</v>
      </c>
      <c r="Q6" s="241">
        <v>941</v>
      </c>
      <c r="R6" s="241">
        <v>809</v>
      </c>
      <c r="S6" s="241">
        <v>890</v>
      </c>
    </row>
    <row r="7" spans="1:19" ht="12" x14ac:dyDescent="0.25">
      <c r="A7" s="24">
        <v>2005</v>
      </c>
      <c r="B7" s="233">
        <v>963</v>
      </c>
      <c r="C7" s="233">
        <v>828</v>
      </c>
      <c r="D7" s="233">
        <v>910</v>
      </c>
      <c r="F7" s="28">
        <f t="shared" si="0"/>
        <v>-0.14018691588785048</v>
      </c>
      <c r="P7" s="280">
        <v>2005</v>
      </c>
      <c r="Q7" s="241">
        <v>963</v>
      </c>
      <c r="R7" s="241">
        <v>828</v>
      </c>
      <c r="S7" s="241">
        <v>910</v>
      </c>
    </row>
    <row r="8" spans="1:19" ht="12" x14ac:dyDescent="0.25">
      <c r="A8" s="24">
        <v>2006</v>
      </c>
      <c r="B8" s="27">
        <v>982.31</v>
      </c>
      <c r="C8" s="27">
        <v>846.32</v>
      </c>
      <c r="D8" s="27">
        <v>928.29</v>
      </c>
      <c r="F8" s="28">
        <f>C8/B8-1</f>
        <v>-0.13843898565625912</v>
      </c>
      <c r="P8" s="280">
        <v>2006</v>
      </c>
      <c r="Q8" s="241">
        <v>982.31</v>
      </c>
      <c r="R8" s="241">
        <v>846.32</v>
      </c>
      <c r="S8" s="241">
        <v>928.29</v>
      </c>
    </row>
    <row r="9" spans="1:19" ht="12" x14ac:dyDescent="0.25">
      <c r="A9" s="24">
        <v>2007</v>
      </c>
      <c r="B9" s="233">
        <v>1002.96</v>
      </c>
      <c r="C9" s="233">
        <v>865.18</v>
      </c>
      <c r="D9" s="233">
        <v>947.26</v>
      </c>
      <c r="F9" s="26">
        <f>C9/B9-1</f>
        <v>-0.13737337481056078</v>
      </c>
      <c r="P9" s="280">
        <v>2007</v>
      </c>
      <c r="Q9" s="241">
        <v>1002.96</v>
      </c>
      <c r="R9" s="241">
        <v>865.18</v>
      </c>
      <c r="S9" s="241">
        <v>947.26</v>
      </c>
    </row>
    <row r="10" spans="1:19" ht="12" x14ac:dyDescent="0.25">
      <c r="A10" s="24">
        <v>2008</v>
      </c>
      <c r="B10" s="27">
        <v>1025.3</v>
      </c>
      <c r="C10" s="27">
        <v>885.68</v>
      </c>
      <c r="D10" s="27">
        <v>967.88</v>
      </c>
      <c r="F10" s="28">
        <f>C10/B10-1</f>
        <v>-0.13617477811372281</v>
      </c>
      <c r="P10" s="280">
        <v>2008</v>
      </c>
      <c r="Q10" s="241">
        <v>1025.3</v>
      </c>
      <c r="R10" s="241">
        <v>885.68</v>
      </c>
      <c r="S10" s="241">
        <v>967.88</v>
      </c>
    </row>
    <row r="11" spans="1:19" ht="12" x14ac:dyDescent="0.25">
      <c r="A11" s="24">
        <v>2009</v>
      </c>
      <c r="B11" s="25">
        <v>1039.28</v>
      </c>
      <c r="C11" s="25">
        <v>898.12</v>
      </c>
      <c r="D11" s="25">
        <v>979.96</v>
      </c>
      <c r="F11" s="26">
        <f>C11/B11-1</f>
        <v>-0.13582480178585177</v>
      </c>
      <c r="P11" s="280">
        <v>2009</v>
      </c>
      <c r="Q11" s="241">
        <v>1039.28</v>
      </c>
      <c r="R11" s="241">
        <v>898.12</v>
      </c>
      <c r="S11" s="241">
        <v>979.96</v>
      </c>
    </row>
    <row r="12" spans="1:19" ht="12" x14ac:dyDescent="0.25">
      <c r="A12" s="24">
        <v>2010</v>
      </c>
      <c r="B12" s="27">
        <v>1052.58</v>
      </c>
      <c r="C12" s="27">
        <v>909.85</v>
      </c>
      <c r="D12" s="27">
        <v>991.4</v>
      </c>
      <c r="F12" s="28">
        <f t="shared" ref="F12:F20" si="1">C12/B12-1</f>
        <v>-0.13560014440707591</v>
      </c>
      <c r="P12" s="280">
        <v>2010</v>
      </c>
      <c r="Q12" s="241">
        <v>1052.58</v>
      </c>
      <c r="R12" s="241">
        <v>909.85</v>
      </c>
      <c r="S12" s="241">
        <v>991.4</v>
      </c>
    </row>
    <row r="13" spans="1:19" ht="12" x14ac:dyDescent="0.25">
      <c r="A13" s="24">
        <v>2011</v>
      </c>
      <c r="B13" s="25">
        <v>1078.43</v>
      </c>
      <c r="C13" s="25">
        <v>933.18</v>
      </c>
      <c r="D13" s="25">
        <v>1015.18</v>
      </c>
      <c r="F13" s="26">
        <f t="shared" si="1"/>
        <v>-0.13468653505559014</v>
      </c>
      <c r="G13" s="29"/>
      <c r="P13" s="280">
        <v>2011</v>
      </c>
      <c r="Q13" s="241">
        <v>1078.43</v>
      </c>
      <c r="R13" s="241">
        <v>933.18</v>
      </c>
      <c r="S13" s="241">
        <v>1015.18</v>
      </c>
    </row>
    <row r="14" spans="1:19" ht="12" x14ac:dyDescent="0.25">
      <c r="A14" s="24">
        <v>2012</v>
      </c>
      <c r="B14" s="27">
        <v>1105.6400000000001</v>
      </c>
      <c r="C14" s="27">
        <v>957.21</v>
      </c>
      <c r="D14" s="27">
        <v>1040.22</v>
      </c>
      <c r="F14" s="28">
        <f t="shared" si="1"/>
        <v>-0.13424803733584167</v>
      </c>
      <c r="P14" s="280">
        <v>2012</v>
      </c>
      <c r="Q14" s="241">
        <v>1105.6400000000001</v>
      </c>
      <c r="R14" s="241">
        <v>957.21</v>
      </c>
      <c r="S14" s="241">
        <v>1040.22</v>
      </c>
    </row>
    <row r="15" spans="1:19" ht="12" x14ac:dyDescent="0.25">
      <c r="A15" s="24">
        <v>2013</v>
      </c>
      <c r="B15" s="25">
        <v>1125.4100000000001</v>
      </c>
      <c r="C15" s="25">
        <v>974.58</v>
      </c>
      <c r="D15" s="25">
        <v>1057.99</v>
      </c>
      <c r="F15" s="26">
        <f t="shared" si="1"/>
        <v>-0.13402226744031065</v>
      </c>
      <c r="P15" s="280">
        <v>2013</v>
      </c>
      <c r="Q15" s="241">
        <v>1125.4100000000001</v>
      </c>
      <c r="R15" s="241">
        <v>974.58</v>
      </c>
      <c r="S15" s="241">
        <v>1057.99</v>
      </c>
    </row>
    <row r="16" spans="1:19" ht="12" x14ac:dyDescent="0.25">
      <c r="A16" s="24">
        <v>2014</v>
      </c>
      <c r="B16" s="27">
        <v>1131.19</v>
      </c>
      <c r="C16" s="27">
        <v>979.88</v>
      </c>
      <c r="D16" s="27">
        <v>1062.78</v>
      </c>
      <c r="F16" s="28">
        <f t="shared" si="1"/>
        <v>-0.13376179068061078</v>
      </c>
      <c r="P16" s="280">
        <v>2014</v>
      </c>
      <c r="Q16" s="241">
        <v>1131.19</v>
      </c>
      <c r="R16" s="241">
        <v>979.88</v>
      </c>
      <c r="S16" s="241">
        <v>1062.78</v>
      </c>
    </row>
    <row r="17" spans="1:20" ht="12" x14ac:dyDescent="0.25">
      <c r="A17" s="24">
        <v>2015</v>
      </c>
      <c r="B17" s="25">
        <v>1138.3599999999999</v>
      </c>
      <c r="C17" s="25">
        <v>986.99</v>
      </c>
      <c r="D17" s="25">
        <v>1069.2</v>
      </c>
      <c r="F17" s="26">
        <f t="shared" si="1"/>
        <v>-0.13297199479953614</v>
      </c>
      <c r="P17" s="280">
        <v>2015</v>
      </c>
      <c r="Q17" s="241">
        <v>1138.3599999999999</v>
      </c>
      <c r="R17" s="241">
        <v>986.99</v>
      </c>
      <c r="S17" s="241">
        <v>1069.2</v>
      </c>
    </row>
    <row r="18" spans="1:20" ht="12" x14ac:dyDescent="0.25">
      <c r="A18" s="24">
        <f>A17+1</f>
        <v>2016</v>
      </c>
      <c r="B18" s="27">
        <v>1144.27</v>
      </c>
      <c r="C18" s="27">
        <v>992</v>
      </c>
      <c r="D18" s="27">
        <v>1073.58</v>
      </c>
      <c r="F18" s="28">
        <f t="shared" si="1"/>
        <v>-0.13307174006134914</v>
      </c>
      <c r="P18" s="280">
        <f>P17+1</f>
        <v>2016</v>
      </c>
      <c r="Q18" s="241">
        <v>1144.27</v>
      </c>
      <c r="R18" s="241">
        <v>992</v>
      </c>
      <c r="S18" s="241">
        <v>1073.58</v>
      </c>
    </row>
    <row r="19" spans="1:20" ht="12" x14ac:dyDescent="0.25">
      <c r="A19" s="24">
        <f>A18+1</f>
        <v>2017</v>
      </c>
      <c r="B19" s="25">
        <v>1159.27</v>
      </c>
      <c r="C19" s="25">
        <v>1003.6</v>
      </c>
      <c r="D19" s="25">
        <v>1086.4100000000001</v>
      </c>
      <c r="F19" s="26">
        <f t="shared" si="1"/>
        <v>-0.13428278140553962</v>
      </c>
      <c r="P19" s="280">
        <f>P18+1</f>
        <v>2017</v>
      </c>
      <c r="Q19" s="241">
        <v>1159.27</v>
      </c>
      <c r="R19" s="241">
        <v>1003.6</v>
      </c>
      <c r="S19" s="241">
        <v>1086.4100000000001</v>
      </c>
    </row>
    <row r="20" spans="1:20" ht="12" x14ac:dyDescent="0.25">
      <c r="A20" s="24">
        <f>A19+1</f>
        <v>2018</v>
      </c>
      <c r="B20" s="27">
        <v>1165</v>
      </c>
      <c r="C20" s="27">
        <v>1008</v>
      </c>
      <c r="D20" s="27">
        <v>1091</v>
      </c>
      <c r="F20" s="28">
        <f t="shared" si="1"/>
        <v>-0.13476394849785411</v>
      </c>
      <c r="P20" s="280">
        <f>P19+1</f>
        <v>2018</v>
      </c>
      <c r="Q20" s="241">
        <v>1165</v>
      </c>
      <c r="R20" s="241">
        <v>1008</v>
      </c>
      <c r="S20" s="241">
        <v>1091</v>
      </c>
    </row>
    <row r="21" spans="1:20" ht="13.5" x14ac:dyDescent="0.25">
      <c r="A21" s="24" t="s">
        <v>66</v>
      </c>
      <c r="B21" s="25">
        <v>1175</v>
      </c>
      <c r="C21" s="25">
        <v>1016</v>
      </c>
      <c r="D21" s="25">
        <v>1099</v>
      </c>
      <c r="F21" s="26">
        <f>C21/B21-1</f>
        <v>-0.13531914893617025</v>
      </c>
      <c r="P21" s="280" t="s">
        <v>109</v>
      </c>
      <c r="Q21" s="241">
        <v>1175</v>
      </c>
      <c r="R21" s="241">
        <v>1016</v>
      </c>
      <c r="S21" s="242">
        <v>1099</v>
      </c>
      <c r="T21" s="238"/>
    </row>
    <row r="22" spans="1:20" ht="12" x14ac:dyDescent="0.25">
      <c r="A22" s="24"/>
      <c r="B22" s="27"/>
      <c r="C22" s="27"/>
      <c r="D22" s="27"/>
      <c r="F22" s="27"/>
      <c r="T22" s="239"/>
    </row>
    <row r="23" spans="1:20" ht="13.5" x14ac:dyDescent="0.25">
      <c r="A23" s="24">
        <v>2019</v>
      </c>
      <c r="B23" s="30"/>
      <c r="C23" s="30"/>
      <c r="D23" s="30"/>
      <c r="F23" s="30"/>
      <c r="P23" s="280" t="s">
        <v>110</v>
      </c>
      <c r="Q23" s="241">
        <v>1207</v>
      </c>
      <c r="R23" s="241">
        <v>1047</v>
      </c>
      <c r="S23" s="243">
        <v>1133</v>
      </c>
    </row>
    <row r="24" spans="1:20" ht="12" x14ac:dyDescent="0.25">
      <c r="A24" s="24">
        <v>2020</v>
      </c>
      <c r="B24" s="30"/>
      <c r="C24" s="30"/>
      <c r="D24" s="30"/>
      <c r="F24" s="30" t="s">
        <v>14</v>
      </c>
      <c r="P24" s="281">
        <v>2022</v>
      </c>
      <c r="Q24" s="242">
        <v>1277</v>
      </c>
      <c r="R24" s="242">
        <v>1107</v>
      </c>
      <c r="S24" s="244">
        <v>1197</v>
      </c>
    </row>
    <row r="25" spans="1:20" ht="13.5" x14ac:dyDescent="0.25">
      <c r="A25" s="24" t="s">
        <v>73</v>
      </c>
      <c r="B25" s="25">
        <v>1207</v>
      </c>
      <c r="C25" s="25">
        <v>1047</v>
      </c>
      <c r="D25" s="249">
        <v>1133</v>
      </c>
      <c r="E25" s="237"/>
      <c r="F25" s="26">
        <f t="shared" ref="F25" si="2">C25/B25-1</f>
        <v>-0.13256006628003314</v>
      </c>
      <c r="Q25" s="244"/>
      <c r="R25" s="244"/>
      <c r="S25" s="244"/>
    </row>
    <row r="26" spans="1:20" ht="13.5" customHeight="1" x14ac:dyDescent="0.25">
      <c r="A26" s="234">
        <v>2022</v>
      </c>
      <c r="B26" s="235">
        <v>1277</v>
      </c>
      <c r="C26" s="235">
        <v>1107</v>
      </c>
      <c r="D26" s="236">
        <v>1197</v>
      </c>
      <c r="E26" s="237"/>
      <c r="F26" s="31">
        <f>C26/B26-1</f>
        <v>-0.13312451057165231</v>
      </c>
    </row>
    <row r="27" spans="1:20" ht="12" x14ac:dyDescent="0.25">
      <c r="A27" s="462" t="s">
        <v>118</v>
      </c>
      <c r="B27" s="462"/>
      <c r="C27" s="462"/>
      <c r="D27" s="462"/>
      <c r="E27" s="462"/>
      <c r="F27" s="462"/>
      <c r="H27" s="462" t="s">
        <v>118</v>
      </c>
      <c r="I27" s="462"/>
      <c r="J27" s="462"/>
      <c r="K27" s="462"/>
      <c r="L27" s="462"/>
      <c r="M27" s="462"/>
      <c r="N27" s="462"/>
    </row>
    <row r="28" spans="1:20" ht="15" customHeight="1" x14ac:dyDescent="0.25">
      <c r="A28" s="463" t="s">
        <v>87</v>
      </c>
      <c r="B28" s="463"/>
      <c r="C28" s="463"/>
      <c r="D28" s="463"/>
      <c r="E28" s="463"/>
      <c r="F28" s="463"/>
      <c r="H28" s="462" t="s">
        <v>87</v>
      </c>
      <c r="I28" s="462"/>
      <c r="J28" s="462"/>
      <c r="K28" s="462"/>
      <c r="L28" s="462"/>
      <c r="M28" s="462"/>
      <c r="N28" s="462"/>
    </row>
    <row r="29" spans="1:20" ht="12" x14ac:dyDescent="0.25">
      <c r="A29" s="463" t="s">
        <v>88</v>
      </c>
      <c r="B29" s="463"/>
      <c r="C29" s="463"/>
      <c r="D29" s="463"/>
      <c r="E29" s="463"/>
      <c r="F29" s="463"/>
      <c r="H29" s="463" t="s">
        <v>88</v>
      </c>
      <c r="I29" s="463"/>
      <c r="J29" s="463"/>
      <c r="K29" s="463"/>
      <c r="L29" s="463"/>
      <c r="M29" s="463"/>
      <c r="N29" s="463"/>
    </row>
    <row r="30" spans="1:20" ht="12" x14ac:dyDescent="0.25">
      <c r="A30" s="463" t="s">
        <v>89</v>
      </c>
      <c r="B30" s="463"/>
      <c r="C30" s="463"/>
      <c r="D30" s="463"/>
      <c r="E30" s="463"/>
      <c r="F30" s="463"/>
      <c r="H30" s="463" t="s">
        <v>89</v>
      </c>
      <c r="I30" s="463"/>
      <c r="J30" s="463"/>
      <c r="K30" s="463"/>
      <c r="L30" s="463"/>
      <c r="M30" s="463"/>
      <c r="N30" s="463"/>
    </row>
    <row r="31" spans="1:20" ht="23.25" customHeight="1" x14ac:dyDescent="0.25">
      <c r="A31" s="463" t="s">
        <v>90</v>
      </c>
      <c r="B31" s="463"/>
      <c r="C31" s="463"/>
      <c r="D31" s="463"/>
      <c r="E31" s="463"/>
      <c r="F31" s="463"/>
      <c r="H31" s="463" t="s">
        <v>90</v>
      </c>
      <c r="I31" s="463"/>
      <c r="J31" s="463"/>
      <c r="K31" s="463"/>
      <c r="L31" s="463"/>
      <c r="M31" s="463"/>
      <c r="N31" s="463"/>
    </row>
    <row r="32" spans="1:20" ht="11.25" customHeight="1" x14ac:dyDescent="0.25">
      <c r="A32" s="463"/>
      <c r="B32" s="463"/>
      <c r="C32" s="463"/>
      <c r="D32" s="463"/>
      <c r="E32" s="463"/>
      <c r="F32" s="463"/>
      <c r="H32" s="462" t="s">
        <v>91</v>
      </c>
      <c r="I32" s="462"/>
      <c r="J32" s="462"/>
      <c r="K32" s="462"/>
      <c r="L32" s="462"/>
      <c r="M32" s="462"/>
      <c r="N32" s="462"/>
    </row>
    <row r="33" spans="1:14" ht="21" customHeight="1" x14ac:dyDescent="0.25">
      <c r="A33" s="462" t="s">
        <v>91</v>
      </c>
      <c r="B33" s="462"/>
      <c r="C33" s="462"/>
      <c r="D33" s="462"/>
      <c r="E33" s="462"/>
      <c r="F33" s="462"/>
      <c r="H33" s="488" t="s">
        <v>92</v>
      </c>
      <c r="I33" s="488"/>
      <c r="J33" s="488"/>
      <c r="K33" s="488"/>
      <c r="L33" s="488"/>
      <c r="M33" s="488"/>
      <c r="N33" s="488"/>
    </row>
    <row r="34" spans="1:14" x14ac:dyDescent="0.25">
      <c r="A34" s="463" t="s">
        <v>92</v>
      </c>
      <c r="B34" s="463"/>
      <c r="C34" s="463"/>
      <c r="D34" s="463"/>
      <c r="E34" s="463"/>
      <c r="F34" s="463"/>
      <c r="H34" s="488"/>
      <c r="I34" s="488"/>
      <c r="J34" s="488"/>
      <c r="K34" s="488"/>
      <c r="L34" s="488"/>
      <c r="M34" s="488"/>
      <c r="N34" s="488"/>
    </row>
    <row r="35" spans="1:14" ht="11.25" customHeight="1" x14ac:dyDescent="0.25">
      <c r="A35" s="463"/>
      <c r="B35" s="463"/>
      <c r="C35" s="463"/>
      <c r="D35" s="463"/>
      <c r="E35" s="463"/>
      <c r="F35" s="463"/>
      <c r="H35" s="488"/>
      <c r="I35" s="488"/>
      <c r="J35" s="488"/>
      <c r="K35" s="488"/>
      <c r="L35" s="488"/>
      <c r="M35" s="488"/>
      <c r="N35" s="488"/>
    </row>
    <row r="36" spans="1:14" ht="11.25" customHeight="1" x14ac:dyDescent="0.25">
      <c r="A36" s="463"/>
      <c r="B36" s="463"/>
      <c r="C36" s="463"/>
      <c r="D36" s="463"/>
      <c r="E36" s="463"/>
      <c r="F36" s="463"/>
      <c r="H36" s="269"/>
      <c r="I36" s="269"/>
      <c r="J36" s="269"/>
      <c r="K36" s="269"/>
      <c r="L36" s="269"/>
      <c r="M36" s="269"/>
      <c r="N36" s="269"/>
    </row>
    <row r="37" spans="1:14" ht="11.25" customHeight="1" x14ac:dyDescent="0.25">
      <c r="A37" s="259"/>
      <c r="B37" s="259"/>
      <c r="C37" s="259"/>
      <c r="D37" s="259"/>
      <c r="H37" s="269"/>
      <c r="I37" s="269"/>
      <c r="J37" s="269"/>
      <c r="K37" s="269"/>
      <c r="L37" s="269"/>
      <c r="M37" s="269"/>
      <c r="N37" s="269"/>
    </row>
    <row r="38" spans="1:14" x14ac:dyDescent="0.25">
      <c r="A38" s="266"/>
      <c r="B38" s="267"/>
      <c r="C38" s="267"/>
      <c r="D38" s="267"/>
      <c r="E38" s="267"/>
      <c r="F38" s="267"/>
      <c r="H38" s="268"/>
      <c r="I38" s="268"/>
      <c r="J38" s="268"/>
      <c r="K38" s="268"/>
      <c r="L38" s="268"/>
      <c r="M38" s="268"/>
      <c r="N38" s="268"/>
    </row>
    <row r="39" spans="1:14" x14ac:dyDescent="0.25">
      <c r="H39" s="268"/>
      <c r="I39" s="268"/>
      <c r="J39" s="268"/>
      <c r="K39" s="268"/>
      <c r="L39" s="268"/>
      <c r="M39" s="268"/>
      <c r="N39" s="268"/>
    </row>
  </sheetData>
  <mergeCells count="16">
    <mergeCell ref="A1:F4"/>
    <mergeCell ref="H4:N6"/>
    <mergeCell ref="A27:F27"/>
    <mergeCell ref="A28:F28"/>
    <mergeCell ref="A34:F36"/>
    <mergeCell ref="A33:F33"/>
    <mergeCell ref="A31:F32"/>
    <mergeCell ref="A30:F30"/>
    <mergeCell ref="A29:F29"/>
    <mergeCell ref="H28:N28"/>
    <mergeCell ref="H31:N31"/>
    <mergeCell ref="H27:N27"/>
    <mergeCell ref="H29:N29"/>
    <mergeCell ref="H30:N30"/>
    <mergeCell ref="H33:N35"/>
    <mergeCell ref="H32:N32"/>
  </mergeCell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213F7-FEB0-4BA4-B8FE-A139C9D01AFF}">
  <dimension ref="A1:I37"/>
  <sheetViews>
    <sheetView workbookViewId="0">
      <selection sqref="A1:F1"/>
    </sheetView>
  </sheetViews>
  <sheetFormatPr baseColWidth="10" defaultColWidth="9.140625" defaultRowHeight="15" x14ac:dyDescent="0.25"/>
  <cols>
    <col min="1" max="1" width="9.140625" style="158"/>
    <col min="2" max="2" width="20.7109375" style="1" bestFit="1" customWidth="1"/>
    <col min="3" max="3" width="23.85546875" style="1" bestFit="1" customWidth="1"/>
    <col min="4" max="4" width="35.7109375" style="1" bestFit="1" customWidth="1"/>
    <col min="5" max="5" width="40.140625" style="1" bestFit="1" customWidth="1"/>
    <col min="6" max="6" width="32.42578125" style="1" customWidth="1"/>
    <col min="7" max="16384" width="9.140625" style="1"/>
  </cols>
  <sheetData>
    <row r="1" spans="1:9" s="159" customFormat="1" x14ac:dyDescent="0.25">
      <c r="A1" s="496" t="s">
        <v>165</v>
      </c>
      <c r="B1" s="496"/>
      <c r="C1" s="496"/>
      <c r="D1" s="496"/>
      <c r="E1" s="496"/>
      <c r="F1" s="496"/>
    </row>
    <row r="2" spans="1:9" s="159" customFormat="1" x14ac:dyDescent="0.25">
      <c r="A2" s="455" t="s">
        <v>120</v>
      </c>
      <c r="B2" s="182" t="s">
        <v>121</v>
      </c>
      <c r="C2" s="182" t="s">
        <v>122</v>
      </c>
      <c r="D2" s="182" t="s">
        <v>123</v>
      </c>
      <c r="E2" s="182" t="s">
        <v>124</v>
      </c>
      <c r="F2" s="456" t="s">
        <v>125</v>
      </c>
    </row>
    <row r="3" spans="1:9" x14ac:dyDescent="0.25">
      <c r="A3" s="333">
        <v>2001</v>
      </c>
      <c r="B3" s="318">
        <f>C3-1</f>
        <v>2.200000000000002E-2</v>
      </c>
      <c r="C3" s="332">
        <v>1.022</v>
      </c>
      <c r="D3" s="332">
        <f>1*C3</f>
        <v>1.022</v>
      </c>
      <c r="E3" s="318">
        <f>D3-1</f>
        <v>2.200000000000002E-2</v>
      </c>
      <c r="F3" s="319"/>
    </row>
    <row r="4" spans="1:9" ht="15.75" x14ac:dyDescent="0.25">
      <c r="A4" s="333">
        <v>2002</v>
      </c>
      <c r="B4" s="320">
        <f t="shared" ref="B4:B27" si="0">C4-1</f>
        <v>2.200000000000002E-2</v>
      </c>
      <c r="C4" s="391">
        <v>1.022</v>
      </c>
      <c r="D4" s="392">
        <f>C4</f>
        <v>1.022</v>
      </c>
      <c r="E4" s="320">
        <f t="shared" ref="E4" si="1">D4-1</f>
        <v>2.200000000000002E-2</v>
      </c>
      <c r="F4" s="321"/>
      <c r="H4" s="314"/>
    </row>
    <row r="5" spans="1:9" x14ac:dyDescent="0.25">
      <c r="A5" s="333">
        <f t="shared" ref="A5" si="2">A4+1</f>
        <v>2003</v>
      </c>
      <c r="B5" s="318">
        <f t="shared" si="0"/>
        <v>1.4999999999999902E-2</v>
      </c>
      <c r="C5" s="332">
        <v>1.0149999999999999</v>
      </c>
      <c r="D5" s="332">
        <f t="shared" ref="D5:D6" si="3">D4*C5</f>
        <v>1.0373299999999999</v>
      </c>
      <c r="E5" s="318">
        <f>D5-1</f>
        <v>3.7329999999999863E-2</v>
      </c>
      <c r="F5" s="319"/>
    </row>
    <row r="6" spans="1:9" x14ac:dyDescent="0.25">
      <c r="A6" s="333">
        <v>2004</v>
      </c>
      <c r="B6" s="320">
        <f t="shared" si="0"/>
        <v>1.6999999999999904E-2</v>
      </c>
      <c r="C6" s="391">
        <v>1.0169999999999999</v>
      </c>
      <c r="D6" s="391">
        <f t="shared" si="3"/>
        <v>1.0549646099999999</v>
      </c>
      <c r="E6" s="320">
        <f t="shared" ref="E6" si="4">D6-1</f>
        <v>5.4964609999999858E-2</v>
      </c>
      <c r="F6" s="321"/>
    </row>
    <row r="7" spans="1:9" x14ac:dyDescent="0.25">
      <c r="A7" s="333">
        <f>A6+1</f>
        <v>2005</v>
      </c>
      <c r="B7" s="318">
        <f t="shared" si="0"/>
        <v>2.0000000000000018E-2</v>
      </c>
      <c r="C7" s="332">
        <v>1.02</v>
      </c>
      <c r="D7" s="332">
        <f>D6*C7</f>
        <v>1.0760639021999998</v>
      </c>
      <c r="E7" s="318">
        <f>D7-1</f>
        <v>7.6063902199999811E-2</v>
      </c>
      <c r="F7" s="319"/>
    </row>
    <row r="8" spans="1:9" x14ac:dyDescent="0.25">
      <c r="A8" s="333">
        <f t="shared" ref="A8:A21" si="5">A7+1</f>
        <v>2006</v>
      </c>
      <c r="B8" s="320">
        <f t="shared" si="0"/>
        <v>1.8000000000000016E-2</v>
      </c>
      <c r="C8" s="391">
        <v>1.018</v>
      </c>
      <c r="D8" s="391">
        <f t="shared" ref="D8:D22" si="6">D7*C8</f>
        <v>1.0954330524395999</v>
      </c>
      <c r="E8" s="320">
        <f t="shared" ref="E8:E28" si="7">D8-1</f>
        <v>9.5433052439599875E-2</v>
      </c>
      <c r="F8" s="321"/>
    </row>
    <row r="9" spans="1:9" x14ac:dyDescent="0.25">
      <c r="A9" s="333">
        <f t="shared" si="5"/>
        <v>2007</v>
      </c>
      <c r="B9" s="318">
        <f t="shared" si="0"/>
        <v>1.8000000000000016E-2</v>
      </c>
      <c r="C9" s="332">
        <v>1.018</v>
      </c>
      <c r="D9" s="332">
        <f>D8*C9</f>
        <v>1.1151508473835128</v>
      </c>
      <c r="E9" s="318">
        <f t="shared" si="7"/>
        <v>0.11515084738351278</v>
      </c>
      <c r="F9" s="319"/>
    </row>
    <row r="10" spans="1:9" x14ac:dyDescent="0.25">
      <c r="A10" s="333" t="s">
        <v>179</v>
      </c>
      <c r="B10" s="454">
        <f>C10-1</f>
        <v>1.9087999999999994E-2</v>
      </c>
      <c r="C10" s="391">
        <f>1.011*1.008</f>
        <v>1.019088</v>
      </c>
      <c r="D10" s="391">
        <f>D9*C10</f>
        <v>1.1364368467583692</v>
      </c>
      <c r="E10" s="320">
        <f t="shared" si="7"/>
        <v>0.1364368467583692</v>
      </c>
      <c r="F10" s="321"/>
    </row>
    <row r="11" spans="1:9" x14ac:dyDescent="0.25">
      <c r="A11" s="333">
        <v>2009</v>
      </c>
      <c r="B11" s="318">
        <f t="shared" si="0"/>
        <v>1.0000000000000009E-2</v>
      </c>
      <c r="C11" s="332">
        <v>1.01</v>
      </c>
      <c r="D11" s="332">
        <f>D10*C11</f>
        <v>1.1478012152259529</v>
      </c>
      <c r="E11" s="318">
        <f t="shared" si="7"/>
        <v>0.14780121522595291</v>
      </c>
      <c r="F11" s="319"/>
    </row>
    <row r="12" spans="1:9" x14ac:dyDescent="0.25">
      <c r="A12" s="333">
        <f t="shared" si="5"/>
        <v>2010</v>
      </c>
      <c r="B12" s="320">
        <f t="shared" si="0"/>
        <v>8.999999999999897E-3</v>
      </c>
      <c r="C12" s="391">
        <v>1.0089999999999999</v>
      </c>
      <c r="D12" s="391">
        <f t="shared" si="6"/>
        <v>1.1581314261629865</v>
      </c>
      <c r="E12" s="320">
        <f t="shared" si="7"/>
        <v>0.15813142616298648</v>
      </c>
      <c r="F12" s="321"/>
    </row>
    <row r="13" spans="1:9" x14ac:dyDescent="0.25">
      <c r="A13" s="333">
        <f t="shared" si="5"/>
        <v>2011</v>
      </c>
      <c r="B13" s="318">
        <f t="shared" si="0"/>
        <v>2.0999999999999908E-2</v>
      </c>
      <c r="C13" s="332">
        <v>1.0209999999999999</v>
      </c>
      <c r="D13" s="332">
        <f t="shared" si="6"/>
        <v>1.1824521861124091</v>
      </c>
      <c r="E13" s="318">
        <f t="shared" si="7"/>
        <v>0.1824521861124091</v>
      </c>
      <c r="F13" s="319"/>
    </row>
    <row r="14" spans="1:9" x14ac:dyDescent="0.25">
      <c r="A14" s="333">
        <f t="shared" si="5"/>
        <v>2012</v>
      </c>
      <c r="B14" s="320">
        <f t="shared" si="0"/>
        <v>2.0999999999999908E-2</v>
      </c>
      <c r="C14" s="391">
        <v>1.0209999999999999</v>
      </c>
      <c r="D14" s="391">
        <f t="shared" si="6"/>
        <v>1.2072836820207695</v>
      </c>
      <c r="E14" s="320">
        <f t="shared" si="7"/>
        <v>0.20728368202076952</v>
      </c>
      <c r="F14" s="321"/>
    </row>
    <row r="15" spans="1:9" x14ac:dyDescent="0.25">
      <c r="A15" s="333">
        <f t="shared" si="5"/>
        <v>2013</v>
      </c>
      <c r="B15" s="318">
        <f t="shared" si="0"/>
        <v>1.2999999999999901E-2</v>
      </c>
      <c r="C15" s="332">
        <v>1.0129999999999999</v>
      </c>
      <c r="D15" s="332">
        <f t="shared" si="6"/>
        <v>1.2229783698870393</v>
      </c>
      <c r="E15" s="318">
        <f t="shared" si="7"/>
        <v>0.22297836988703934</v>
      </c>
      <c r="F15" s="319"/>
      <c r="I15" s="453"/>
    </row>
    <row r="16" spans="1:9" x14ac:dyDescent="0.25">
      <c r="A16" s="333">
        <f t="shared" si="5"/>
        <v>2014</v>
      </c>
      <c r="B16" s="320">
        <f t="shared" si="0"/>
        <v>0</v>
      </c>
      <c r="C16" s="391">
        <v>1</v>
      </c>
      <c r="D16" s="391">
        <f t="shared" si="6"/>
        <v>1.2229783698870393</v>
      </c>
      <c r="E16" s="320">
        <f t="shared" si="7"/>
        <v>0.22297836988703934</v>
      </c>
      <c r="F16" s="321"/>
    </row>
    <row r="17" spans="1:7" x14ac:dyDescent="0.25">
      <c r="A17" s="333">
        <f t="shared" si="5"/>
        <v>2015</v>
      </c>
      <c r="B17" s="318">
        <f t="shared" si="0"/>
        <v>9.9999999999988987E-4</v>
      </c>
      <c r="C17" s="332">
        <v>1.0009999999999999</v>
      </c>
      <c r="D17" s="332">
        <f t="shared" si="6"/>
        <v>1.2242013482569263</v>
      </c>
      <c r="E17" s="318">
        <f t="shared" si="7"/>
        <v>0.22420134825692628</v>
      </c>
      <c r="F17" s="319"/>
    </row>
    <row r="18" spans="1:7" x14ac:dyDescent="0.25">
      <c r="A18" s="333">
        <f t="shared" si="5"/>
        <v>2016</v>
      </c>
      <c r="B18" s="320">
        <f t="shared" si="0"/>
        <v>0</v>
      </c>
      <c r="C18" s="391">
        <v>1</v>
      </c>
      <c r="D18" s="391">
        <f t="shared" si="6"/>
        <v>1.2242013482569263</v>
      </c>
      <c r="E18" s="320">
        <f t="shared" si="7"/>
        <v>0.22420134825692628</v>
      </c>
      <c r="F18" s="321"/>
    </row>
    <row r="19" spans="1:7" x14ac:dyDescent="0.25">
      <c r="A19" s="333">
        <f t="shared" si="5"/>
        <v>2017</v>
      </c>
      <c r="B19" s="318">
        <f t="shared" si="0"/>
        <v>8.0000000000000071E-3</v>
      </c>
      <c r="C19" s="332">
        <v>1.008</v>
      </c>
      <c r="D19" s="332">
        <f t="shared" si="6"/>
        <v>1.2339949590429817</v>
      </c>
      <c r="E19" s="318">
        <f t="shared" si="7"/>
        <v>0.23399495904298173</v>
      </c>
      <c r="F19" s="319"/>
    </row>
    <row r="20" spans="1:7" x14ac:dyDescent="0.25">
      <c r="A20" s="333">
        <f t="shared" si="5"/>
        <v>2018</v>
      </c>
      <c r="B20" s="320">
        <f t="shared" si="0"/>
        <v>0</v>
      </c>
      <c r="C20" s="391">
        <v>1</v>
      </c>
      <c r="D20" s="391">
        <f t="shared" si="6"/>
        <v>1.2339949590429817</v>
      </c>
      <c r="E20" s="320">
        <f t="shared" si="7"/>
        <v>0.23399495904298173</v>
      </c>
      <c r="F20" s="321"/>
    </row>
    <row r="21" spans="1:7" x14ac:dyDescent="0.25">
      <c r="A21" s="333">
        <f t="shared" si="5"/>
        <v>2019</v>
      </c>
      <c r="B21" s="318">
        <f t="shared" si="0"/>
        <v>2.9999999999998916E-3</v>
      </c>
      <c r="C21" s="332">
        <v>1.0029999999999999</v>
      </c>
      <c r="D21" s="332">
        <f t="shared" si="6"/>
        <v>1.2376969439201106</v>
      </c>
      <c r="E21" s="318">
        <f>D21-1</f>
        <v>0.23769694392011065</v>
      </c>
      <c r="F21" s="319"/>
    </row>
    <row r="22" spans="1:7" x14ac:dyDescent="0.25">
      <c r="A22" s="333" t="s">
        <v>180</v>
      </c>
      <c r="B22" s="320">
        <f t="shared" si="0"/>
        <v>7.4000000000000732E-3</v>
      </c>
      <c r="C22" s="391">
        <v>1.0074000000000001</v>
      </c>
      <c r="D22" s="391">
        <f t="shared" si="6"/>
        <v>1.2468559013051195</v>
      </c>
      <c r="E22" s="320">
        <f t="shared" si="7"/>
        <v>0.24685590130511947</v>
      </c>
      <c r="F22" s="321" t="s">
        <v>126</v>
      </c>
    </row>
    <row r="23" spans="1:7" s="324" customFormat="1" x14ac:dyDescent="0.25">
      <c r="A23" s="452">
        <v>2020</v>
      </c>
      <c r="B23" s="322">
        <f t="shared" si="0"/>
        <v>1.0000000000000009E-2</v>
      </c>
      <c r="C23" s="393">
        <v>1.01</v>
      </c>
      <c r="D23" s="393">
        <f>$D$21*C23</f>
        <v>1.2500739133593117</v>
      </c>
      <c r="E23" s="322">
        <f t="shared" si="7"/>
        <v>0.25007391335931173</v>
      </c>
      <c r="F23" s="323" t="s">
        <v>127</v>
      </c>
      <c r="G23" s="1"/>
    </row>
    <row r="24" spans="1:7" s="324" customFormat="1" x14ac:dyDescent="0.25">
      <c r="A24" s="452">
        <v>2020</v>
      </c>
      <c r="B24" s="322">
        <f t="shared" si="0"/>
        <v>8.0000000000000071E-3</v>
      </c>
      <c r="C24" s="393">
        <v>1.008</v>
      </c>
      <c r="D24" s="393">
        <f t="shared" ref="D24:D27" si="8">$D$21*C24</f>
        <v>1.2475985194714716</v>
      </c>
      <c r="E24" s="322">
        <f t="shared" si="7"/>
        <v>0.2475985194714716</v>
      </c>
      <c r="F24" s="323" t="s">
        <v>128</v>
      </c>
      <c r="G24" s="1"/>
    </row>
    <row r="25" spans="1:7" s="324" customFormat="1" x14ac:dyDescent="0.25">
      <c r="A25" s="452">
        <v>2020</v>
      </c>
      <c r="B25" s="322">
        <f t="shared" si="0"/>
        <v>6.0000000000000053E-3</v>
      </c>
      <c r="C25" s="393">
        <v>1.006</v>
      </c>
      <c r="D25" s="393">
        <f t="shared" si="8"/>
        <v>1.2451231255836313</v>
      </c>
      <c r="E25" s="322">
        <f t="shared" si="7"/>
        <v>0.24512312558363125</v>
      </c>
      <c r="F25" s="323" t="s">
        <v>129</v>
      </c>
      <c r="G25" s="1"/>
    </row>
    <row r="26" spans="1:7" s="324" customFormat="1" x14ac:dyDescent="0.25">
      <c r="A26" s="452">
        <v>2020</v>
      </c>
      <c r="B26" s="322">
        <f t="shared" si="0"/>
        <v>4.0000000000000036E-3</v>
      </c>
      <c r="C26" s="393">
        <v>1.004</v>
      </c>
      <c r="D26" s="393">
        <f t="shared" si="8"/>
        <v>1.2426477316957911</v>
      </c>
      <c r="E26" s="322">
        <f t="shared" si="7"/>
        <v>0.24264773169579112</v>
      </c>
      <c r="F26" s="323" t="s">
        <v>130</v>
      </c>
      <c r="G26" s="1"/>
    </row>
    <row r="27" spans="1:7" s="324" customFormat="1" x14ac:dyDescent="0.25">
      <c r="A27" s="452">
        <v>2020</v>
      </c>
      <c r="B27" s="322">
        <f t="shared" si="0"/>
        <v>2.9999999999998916E-3</v>
      </c>
      <c r="C27" s="393">
        <v>1.0029999999999999</v>
      </c>
      <c r="D27" s="393">
        <f t="shared" si="8"/>
        <v>1.2414100347518708</v>
      </c>
      <c r="E27" s="322">
        <f t="shared" si="7"/>
        <v>0.24141003475187084</v>
      </c>
      <c r="F27" s="323" t="s">
        <v>131</v>
      </c>
      <c r="G27" s="1"/>
    </row>
    <row r="28" spans="1:7" x14ac:dyDescent="0.25">
      <c r="A28" s="333">
        <v>2021</v>
      </c>
      <c r="B28" s="320">
        <f>C28-1</f>
        <v>4.0000000000000036E-3</v>
      </c>
      <c r="C28" s="391">
        <v>1.004</v>
      </c>
      <c r="D28" s="391">
        <f>D22*C28</f>
        <v>1.25184332491034</v>
      </c>
      <c r="E28" s="325">
        <f t="shared" si="7"/>
        <v>0.25184332491034001</v>
      </c>
      <c r="F28" s="321"/>
    </row>
    <row r="29" spans="1:7" x14ac:dyDescent="0.25">
      <c r="A29" s="420">
        <v>2022</v>
      </c>
      <c r="B29" s="326">
        <f>C29-1</f>
        <v>5.0999999999999934E-2</v>
      </c>
      <c r="C29" s="394">
        <v>1.0509999999999999</v>
      </c>
      <c r="D29" s="394">
        <f>D28*C29</f>
        <v>1.3156873344807674</v>
      </c>
      <c r="E29" s="327">
        <f>D29-1</f>
        <v>0.31568733448076736</v>
      </c>
      <c r="F29" s="328"/>
    </row>
    <row r="31" spans="1:7" x14ac:dyDescent="0.25">
      <c r="A31" s="158" t="s">
        <v>132</v>
      </c>
    </row>
    <row r="32" spans="1:7" x14ac:dyDescent="0.25">
      <c r="A32" s="158" t="s">
        <v>182</v>
      </c>
    </row>
    <row r="33" spans="1:4" x14ac:dyDescent="0.25">
      <c r="A33" s="494" t="s">
        <v>181</v>
      </c>
      <c r="B33" s="495"/>
      <c r="C33" s="495"/>
      <c r="D33" s="495"/>
    </row>
    <row r="34" spans="1:4" x14ac:dyDescent="0.25">
      <c r="A34" s="494"/>
      <c r="B34" s="495"/>
      <c r="C34" s="495"/>
      <c r="D34" s="495"/>
    </row>
    <row r="35" spans="1:4" x14ac:dyDescent="0.25">
      <c r="A35" s="494"/>
      <c r="B35" s="495"/>
      <c r="C35" s="495"/>
      <c r="D35" s="495"/>
    </row>
    <row r="36" spans="1:4" x14ac:dyDescent="0.25">
      <c r="A36" s="494"/>
      <c r="B36" s="495"/>
      <c r="C36" s="495"/>
      <c r="D36" s="495"/>
    </row>
    <row r="37" spans="1:4" x14ac:dyDescent="0.25">
      <c r="A37" s="494"/>
      <c r="B37" s="495"/>
      <c r="C37" s="495"/>
      <c r="D37" s="495"/>
    </row>
  </sheetData>
  <mergeCells count="2">
    <mergeCell ref="A33:D37"/>
    <mergeCell ref="A1:F1"/>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2FFB9-E9BC-4A50-ABB0-49D13C0E5E4C}">
  <dimension ref="A1:E32"/>
  <sheetViews>
    <sheetView workbookViewId="0">
      <selection sqref="A1:D1"/>
    </sheetView>
  </sheetViews>
  <sheetFormatPr baseColWidth="10" defaultColWidth="9.140625" defaultRowHeight="15" x14ac:dyDescent="0.25"/>
  <cols>
    <col min="1" max="1" width="9.140625" style="158"/>
    <col min="2" max="2" width="20.7109375" style="1" bestFit="1" customWidth="1"/>
    <col min="3" max="3" width="23.85546875" style="1" bestFit="1" customWidth="1"/>
    <col min="4" max="4" width="35.7109375" style="1" bestFit="1" customWidth="1"/>
    <col min="5" max="16384" width="9.140625" style="1"/>
  </cols>
  <sheetData>
    <row r="1" spans="1:4" s="159" customFormat="1" x14ac:dyDescent="0.25">
      <c r="A1" s="497" t="s">
        <v>176</v>
      </c>
      <c r="B1" s="497"/>
      <c r="C1" s="497"/>
      <c r="D1" s="497"/>
    </row>
    <row r="2" spans="1:4" s="159" customFormat="1" ht="30" x14ac:dyDescent="0.25">
      <c r="A2" s="330" t="s">
        <v>120</v>
      </c>
      <c r="B2" s="413" t="s">
        <v>135</v>
      </c>
      <c r="C2" s="330" t="s">
        <v>136</v>
      </c>
      <c r="D2" s="330" t="s">
        <v>137</v>
      </c>
    </row>
    <row r="3" spans="1:4" x14ac:dyDescent="0.25">
      <c r="A3" s="333">
        <v>2001</v>
      </c>
      <c r="B3" s="403">
        <v>1.4E-2</v>
      </c>
      <c r="C3" s="404">
        <f>B3+1</f>
        <v>1.014</v>
      </c>
      <c r="D3" s="405">
        <f>1*C3</f>
        <v>1.014</v>
      </c>
    </row>
    <row r="4" spans="1:4" x14ac:dyDescent="0.25">
      <c r="A4" s="333">
        <v>2002</v>
      </c>
      <c r="B4" s="406">
        <v>2.3E-2</v>
      </c>
      <c r="C4" s="407">
        <f t="shared" ref="C4:C24" si="0">B4+1</f>
        <v>1.0229999999999999</v>
      </c>
      <c r="D4" s="408">
        <f>C4*1</f>
        <v>1.0229999999999999</v>
      </c>
    </row>
    <row r="5" spans="1:4" x14ac:dyDescent="0.25">
      <c r="A5" s="333">
        <f t="shared" ref="A5" si="1">A4+1</f>
        <v>2003</v>
      </c>
      <c r="B5" s="409">
        <v>2.1999999999999999E-2</v>
      </c>
      <c r="C5" s="410">
        <f t="shared" si="0"/>
        <v>1.022</v>
      </c>
      <c r="D5" s="411">
        <f t="shared" ref="D5:D6" si="2">D4*C5</f>
        <v>1.0455059999999998</v>
      </c>
    </row>
    <row r="6" spans="1:4" x14ac:dyDescent="0.25">
      <c r="A6" s="333">
        <v>2004</v>
      </c>
      <c r="B6" s="406">
        <v>2.1000000000000001E-2</v>
      </c>
      <c r="C6" s="407">
        <f t="shared" si="0"/>
        <v>1.0209999999999999</v>
      </c>
      <c r="D6" s="408">
        <f t="shared" si="2"/>
        <v>1.0674616259999998</v>
      </c>
    </row>
    <row r="7" spans="1:4" x14ac:dyDescent="0.25">
      <c r="A7" s="333">
        <f>A6+1</f>
        <v>2005</v>
      </c>
      <c r="B7" s="409">
        <v>1.6E-2</v>
      </c>
      <c r="C7" s="410">
        <f t="shared" si="0"/>
        <v>1.016</v>
      </c>
      <c r="D7" s="411">
        <f>D6*C7</f>
        <v>1.084541012016</v>
      </c>
    </row>
    <row r="8" spans="1:4" x14ac:dyDescent="0.25">
      <c r="A8" s="333">
        <f t="shared" ref="A8:A21" si="3">A7+1</f>
        <v>2006</v>
      </c>
      <c r="B8" s="406">
        <v>1.4999999999999999E-2</v>
      </c>
      <c r="C8" s="407">
        <f t="shared" si="0"/>
        <v>1.0149999999999999</v>
      </c>
      <c r="D8" s="408">
        <f t="shared" ref="D8:D22" si="4">D7*C8</f>
        <v>1.1008091271962399</v>
      </c>
    </row>
    <row r="9" spans="1:4" x14ac:dyDescent="0.25">
      <c r="A9" s="333">
        <f t="shared" si="3"/>
        <v>2007</v>
      </c>
      <c r="B9" s="409">
        <v>2.5999999999999999E-2</v>
      </c>
      <c r="C9" s="410">
        <f t="shared" si="0"/>
        <v>1.026</v>
      </c>
      <c r="D9" s="411">
        <f>D8*C9</f>
        <v>1.1294301645033422</v>
      </c>
    </row>
    <row r="10" spans="1:4" x14ac:dyDescent="0.25">
      <c r="A10" s="333">
        <f t="shared" si="3"/>
        <v>2008</v>
      </c>
      <c r="B10" s="406">
        <v>0.01</v>
      </c>
      <c r="C10" s="407">
        <f t="shared" si="0"/>
        <v>1.01</v>
      </c>
      <c r="D10" s="408">
        <f>D9*C10</f>
        <v>1.1407244661483757</v>
      </c>
    </row>
    <row r="11" spans="1:4" x14ac:dyDescent="0.25">
      <c r="A11" s="333">
        <f t="shared" si="3"/>
        <v>2009</v>
      </c>
      <c r="B11" s="409">
        <v>8.9999999999999993E-3</v>
      </c>
      <c r="C11" s="410">
        <f t="shared" si="0"/>
        <v>1.0089999999999999</v>
      </c>
      <c r="D11" s="411">
        <f t="shared" si="4"/>
        <v>1.1509909863437111</v>
      </c>
    </row>
    <row r="12" spans="1:4" x14ac:dyDescent="0.25">
      <c r="A12" s="333">
        <f t="shared" si="3"/>
        <v>2010</v>
      </c>
      <c r="B12" s="406">
        <v>1.7999999999999999E-2</v>
      </c>
      <c r="C12" s="407">
        <f t="shared" si="0"/>
        <v>1.018</v>
      </c>
      <c r="D12" s="408">
        <f t="shared" si="4"/>
        <v>1.1717088240978979</v>
      </c>
    </row>
    <row r="13" spans="1:4" x14ac:dyDescent="0.25">
      <c r="A13" s="333">
        <f t="shared" si="3"/>
        <v>2011</v>
      </c>
      <c r="B13" s="409">
        <v>2.5000000000000001E-2</v>
      </c>
      <c r="C13" s="410">
        <f t="shared" si="0"/>
        <v>1.0249999999999999</v>
      </c>
      <c r="D13" s="411">
        <f t="shared" si="4"/>
        <v>1.2010015447003453</v>
      </c>
    </row>
    <row r="14" spans="1:4" x14ac:dyDescent="0.25">
      <c r="A14" s="333">
        <f t="shared" si="3"/>
        <v>2012</v>
      </c>
      <c r="B14" s="406">
        <v>1.2999999999999999E-2</v>
      </c>
      <c r="C14" s="407">
        <f t="shared" si="0"/>
        <v>1.0129999999999999</v>
      </c>
      <c r="D14" s="408">
        <f t="shared" si="4"/>
        <v>1.2166145647814497</v>
      </c>
    </row>
    <row r="15" spans="1:4" x14ac:dyDescent="0.25">
      <c r="A15" s="333">
        <f t="shared" si="3"/>
        <v>2013</v>
      </c>
      <c r="B15" s="409">
        <v>7.0000000000000001E-3</v>
      </c>
      <c r="C15" s="410">
        <f t="shared" si="0"/>
        <v>1.0069999999999999</v>
      </c>
      <c r="D15" s="411">
        <f t="shared" si="4"/>
        <v>1.2251308667349197</v>
      </c>
    </row>
    <row r="16" spans="1:4" x14ac:dyDescent="0.25">
      <c r="A16" s="333">
        <f t="shared" si="3"/>
        <v>2014</v>
      </c>
      <c r="B16" s="406">
        <v>1E-3</v>
      </c>
      <c r="C16" s="407">
        <f t="shared" si="0"/>
        <v>1.0009999999999999</v>
      </c>
      <c r="D16" s="408">
        <f t="shared" si="4"/>
        <v>1.2263559976016545</v>
      </c>
    </row>
    <row r="17" spans="1:5" x14ac:dyDescent="0.25">
      <c r="A17" s="333">
        <f t="shared" si="3"/>
        <v>2015</v>
      </c>
      <c r="B17" s="409">
        <v>2E-3</v>
      </c>
      <c r="C17" s="410">
        <f t="shared" si="0"/>
        <v>1.002</v>
      </c>
      <c r="D17" s="411">
        <f t="shared" si="4"/>
        <v>1.2288087095968578</v>
      </c>
    </row>
    <row r="18" spans="1:5" x14ac:dyDescent="0.25">
      <c r="A18" s="333">
        <f t="shared" si="3"/>
        <v>2016</v>
      </c>
      <c r="B18" s="406">
        <v>6.0000000000000001E-3</v>
      </c>
      <c r="C18" s="407">
        <f t="shared" si="0"/>
        <v>1.006</v>
      </c>
      <c r="D18" s="408">
        <f t="shared" si="4"/>
        <v>1.2361815618544389</v>
      </c>
    </row>
    <row r="19" spans="1:5" x14ac:dyDescent="0.25">
      <c r="A19" s="333">
        <f t="shared" si="3"/>
        <v>2017</v>
      </c>
      <c r="B19" s="409">
        <v>1.2E-2</v>
      </c>
      <c r="C19" s="410">
        <f t="shared" si="0"/>
        <v>1.012</v>
      </c>
      <c r="D19" s="411">
        <f t="shared" si="4"/>
        <v>1.2510157405966922</v>
      </c>
    </row>
    <row r="20" spans="1:5" x14ac:dyDescent="0.25">
      <c r="A20" s="333">
        <f t="shared" si="3"/>
        <v>2018</v>
      </c>
      <c r="B20" s="406">
        <v>1.6E-2</v>
      </c>
      <c r="C20" s="407">
        <f t="shared" si="0"/>
        <v>1.016</v>
      </c>
      <c r="D20" s="408">
        <f t="shared" si="4"/>
        <v>1.2710319924462392</v>
      </c>
    </row>
    <row r="21" spans="1:5" x14ac:dyDescent="0.25">
      <c r="A21" s="333">
        <f t="shared" si="3"/>
        <v>2019</v>
      </c>
      <c r="B21" s="409">
        <v>1.4999999999999999E-2</v>
      </c>
      <c r="C21" s="410">
        <f t="shared" si="0"/>
        <v>1.0149999999999999</v>
      </c>
      <c r="D21" s="411">
        <f t="shared" si="4"/>
        <v>1.2900974723329326</v>
      </c>
    </row>
    <row r="22" spans="1:5" x14ac:dyDescent="0.25">
      <c r="A22" s="333">
        <v>2020</v>
      </c>
      <c r="B22" s="417">
        <v>0</v>
      </c>
      <c r="C22" s="407">
        <f t="shared" si="0"/>
        <v>1</v>
      </c>
      <c r="D22" s="408">
        <f t="shared" si="4"/>
        <v>1.2900974723329326</v>
      </c>
    </row>
    <row r="23" spans="1:5" s="324" customFormat="1" x14ac:dyDescent="0.25">
      <c r="A23" s="333">
        <v>2021</v>
      </c>
      <c r="B23" s="414">
        <v>2.8000000000000001E-2</v>
      </c>
      <c r="C23" s="415">
        <f t="shared" si="0"/>
        <v>1.028</v>
      </c>
      <c r="D23" s="416">
        <f>D22*C23</f>
        <v>1.3262202015582547</v>
      </c>
      <c r="E23" s="329"/>
    </row>
    <row r="24" spans="1:5" s="324" customFormat="1" x14ac:dyDescent="0.25">
      <c r="A24" s="420">
        <v>2022</v>
      </c>
      <c r="B24" s="418">
        <v>5.8999999999999997E-2</v>
      </c>
      <c r="C24" s="419">
        <f t="shared" si="0"/>
        <v>1.0589999999999999</v>
      </c>
      <c r="D24" s="412">
        <f>D23*C24</f>
        <v>1.4044671934501916</v>
      </c>
      <c r="E24" s="329"/>
    </row>
    <row r="26" spans="1:5" x14ac:dyDescent="0.25">
      <c r="A26" s="158" t="s">
        <v>132</v>
      </c>
    </row>
    <row r="28" spans="1:5" x14ac:dyDescent="0.25">
      <c r="A28" s="494"/>
      <c r="B28" s="495"/>
      <c r="C28" s="495"/>
      <c r="D28" s="495"/>
    </row>
    <row r="29" spans="1:5" x14ac:dyDescent="0.25">
      <c r="A29" s="494"/>
      <c r="B29" s="495"/>
      <c r="C29" s="495"/>
      <c r="D29" s="495"/>
    </row>
    <row r="30" spans="1:5" x14ac:dyDescent="0.25">
      <c r="A30" s="494"/>
      <c r="B30" s="495"/>
      <c r="C30" s="495"/>
      <c r="D30" s="495"/>
    </row>
    <row r="31" spans="1:5" x14ac:dyDescent="0.25">
      <c r="A31" s="494"/>
      <c r="B31" s="495"/>
      <c r="C31" s="495"/>
      <c r="D31" s="495"/>
    </row>
    <row r="32" spans="1:5" x14ac:dyDescent="0.25">
      <c r="A32" s="494"/>
      <c r="B32" s="495"/>
      <c r="C32" s="495"/>
      <c r="D32" s="495"/>
    </row>
  </sheetData>
  <mergeCells count="2">
    <mergeCell ref="A28:D32"/>
    <mergeCell ref="A1:D1"/>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91D60-D630-4D2F-9B6A-83A1860F3F69}">
  <dimension ref="A1:N34"/>
  <sheetViews>
    <sheetView showGridLines="0" workbookViewId="0">
      <selection sqref="A1:D1"/>
    </sheetView>
  </sheetViews>
  <sheetFormatPr baseColWidth="10" defaultColWidth="11.42578125" defaultRowHeight="15" x14ac:dyDescent="0.25"/>
  <cols>
    <col min="1" max="1" width="11.42578125" style="1" customWidth="1"/>
    <col min="2" max="4" width="22.7109375" style="1" customWidth="1"/>
    <col min="5" max="5" width="11.42578125" style="332"/>
    <col min="6" max="16384" width="11.42578125" style="1"/>
  </cols>
  <sheetData>
    <row r="1" spans="1:14" x14ac:dyDescent="0.25">
      <c r="A1" s="502" t="s">
        <v>164</v>
      </c>
      <c r="B1" s="502"/>
      <c r="C1" s="502"/>
      <c r="D1" s="502"/>
    </row>
    <row r="2" spans="1:14" ht="67.5" customHeight="1" x14ac:dyDescent="0.25">
      <c r="A2" s="330" t="s">
        <v>138</v>
      </c>
      <c r="B2" s="428" t="s">
        <v>139</v>
      </c>
      <c r="C2" s="428" t="s">
        <v>140</v>
      </c>
      <c r="D2" s="331" t="s">
        <v>141</v>
      </c>
      <c r="H2" s="499" t="s">
        <v>164</v>
      </c>
      <c r="I2" s="499"/>
      <c r="J2" s="499"/>
      <c r="K2" s="499"/>
      <c r="L2" s="499"/>
      <c r="M2" s="499"/>
      <c r="N2" s="499"/>
    </row>
    <row r="3" spans="1:14" hidden="1" x14ac:dyDescent="0.25">
      <c r="A3" s="333">
        <v>2001</v>
      </c>
      <c r="B3" s="334">
        <v>1.4E-2</v>
      </c>
      <c r="C3" s="335">
        <v>1.2999999999999999E-2</v>
      </c>
      <c r="D3" s="336">
        <v>2.1999999999999999E-2</v>
      </c>
      <c r="E3" s="337"/>
      <c r="F3" s="332"/>
      <c r="G3" s="338"/>
    </row>
    <row r="4" spans="1:14" hidden="1" x14ac:dyDescent="0.25">
      <c r="A4" s="333">
        <v>2002</v>
      </c>
      <c r="B4" s="339">
        <v>2.3E-2</v>
      </c>
      <c r="C4" s="340">
        <v>2.1999999999999999E-2</v>
      </c>
      <c r="D4" s="341">
        <v>2.1999999999999999E-2</v>
      </c>
      <c r="E4" s="337"/>
      <c r="F4" s="332"/>
      <c r="G4" s="332"/>
    </row>
    <row r="5" spans="1:14" x14ac:dyDescent="0.25">
      <c r="A5" s="333">
        <v>2003</v>
      </c>
      <c r="B5" s="342">
        <v>2.1999999999999999E-2</v>
      </c>
      <c r="C5" s="343">
        <v>1.6E-2</v>
      </c>
      <c r="D5" s="344">
        <v>1.4999999999999999E-2</v>
      </c>
      <c r="E5" s="337"/>
      <c r="F5" s="332"/>
      <c r="G5" s="338"/>
    </row>
    <row r="6" spans="1:14" x14ac:dyDescent="0.25">
      <c r="A6" s="333">
        <v>2004</v>
      </c>
      <c r="B6" s="340">
        <v>2.1000000000000001E-2</v>
      </c>
      <c r="C6" s="340">
        <v>1.9E-2</v>
      </c>
      <c r="D6" s="341">
        <v>1.7000000000000001E-2</v>
      </c>
      <c r="E6" s="337"/>
      <c r="F6" s="332"/>
      <c r="G6" s="338"/>
    </row>
    <row r="7" spans="1:14" x14ac:dyDescent="0.25">
      <c r="A7" s="333">
        <v>2005</v>
      </c>
      <c r="B7" s="343">
        <v>1.6E-2</v>
      </c>
      <c r="C7" s="343">
        <v>1.6E-2</v>
      </c>
      <c r="D7" s="344">
        <v>0.02</v>
      </c>
      <c r="E7" s="337"/>
      <c r="F7" s="332"/>
      <c r="G7" s="338"/>
    </row>
    <row r="8" spans="1:14" x14ac:dyDescent="0.25">
      <c r="A8" s="333">
        <v>2006</v>
      </c>
      <c r="B8" s="340">
        <v>1.4999999999999999E-2</v>
      </c>
      <c r="C8" s="340">
        <v>1.4999999999999999E-2</v>
      </c>
      <c r="D8" s="341">
        <v>1.7999999999999999E-2</v>
      </c>
      <c r="E8" s="337"/>
      <c r="F8" s="332"/>
      <c r="G8" s="338"/>
    </row>
    <row r="9" spans="1:14" x14ac:dyDescent="0.25">
      <c r="A9" s="333">
        <v>2007</v>
      </c>
      <c r="B9" s="343">
        <v>2.5999999999999999E-2</v>
      </c>
      <c r="C9" s="343">
        <v>2.5000000000000001E-2</v>
      </c>
      <c r="D9" s="344">
        <v>1.7999999999999999E-2</v>
      </c>
      <c r="E9" s="337"/>
      <c r="F9" s="332"/>
      <c r="G9" s="338"/>
    </row>
    <row r="10" spans="1:14" x14ac:dyDescent="0.25">
      <c r="A10" s="333">
        <v>2008</v>
      </c>
      <c r="B10" s="340">
        <v>0.01</v>
      </c>
      <c r="C10" s="340">
        <v>0.01</v>
      </c>
      <c r="D10" s="341">
        <v>1.9E-2</v>
      </c>
      <c r="E10" s="337"/>
      <c r="F10" s="332"/>
      <c r="G10" s="338"/>
    </row>
    <row r="11" spans="1:14" x14ac:dyDescent="0.25">
      <c r="A11" s="333">
        <v>2009</v>
      </c>
      <c r="B11" s="343">
        <v>8.9999999999999993E-3</v>
      </c>
      <c r="C11" s="343">
        <v>8.0000000000000002E-3</v>
      </c>
      <c r="D11" s="344">
        <v>0.01</v>
      </c>
      <c r="E11" s="337"/>
      <c r="F11" s="332"/>
      <c r="G11" s="338"/>
    </row>
    <row r="12" spans="1:14" x14ac:dyDescent="0.25">
      <c r="A12" s="333">
        <v>2010</v>
      </c>
      <c r="B12" s="340">
        <v>1.7999999999999999E-2</v>
      </c>
      <c r="C12" s="340">
        <v>1.7000000000000001E-2</v>
      </c>
      <c r="D12" s="341">
        <v>8.9999999999999993E-3</v>
      </c>
      <c r="E12" s="337"/>
      <c r="F12" s="332"/>
      <c r="G12" s="338"/>
    </row>
    <row r="13" spans="1:14" x14ac:dyDescent="0.25">
      <c r="A13" s="333">
        <v>2011</v>
      </c>
      <c r="B13" s="343">
        <v>2.5000000000000001E-2</v>
      </c>
      <c r="C13" s="343">
        <v>2.4E-2</v>
      </c>
      <c r="D13" s="344">
        <v>2.1000000000000001E-2</v>
      </c>
      <c r="E13" s="337"/>
      <c r="F13" s="332"/>
      <c r="G13" s="338"/>
    </row>
    <row r="14" spans="1:14" x14ac:dyDescent="0.25">
      <c r="A14" s="333">
        <v>2012</v>
      </c>
      <c r="B14" s="340">
        <v>1.2999999999999999E-2</v>
      </c>
      <c r="C14" s="340">
        <v>1.2E-2</v>
      </c>
      <c r="D14" s="341">
        <v>2.1000000000000001E-2</v>
      </c>
      <c r="E14" s="337"/>
      <c r="F14" s="332"/>
      <c r="G14" s="338"/>
    </row>
    <row r="15" spans="1:14" x14ac:dyDescent="0.25">
      <c r="A15" s="333">
        <v>2013</v>
      </c>
      <c r="B15" s="343">
        <v>7.0000000000000001E-3</v>
      </c>
      <c r="C15" s="343">
        <v>6.0000000000000001E-3</v>
      </c>
      <c r="D15" s="344">
        <v>1.2999999999999999E-2</v>
      </c>
      <c r="E15" s="337"/>
      <c r="F15" s="332"/>
      <c r="G15" s="338"/>
    </row>
    <row r="16" spans="1:14" x14ac:dyDescent="0.25">
      <c r="A16" s="333">
        <v>2014</v>
      </c>
      <c r="B16" s="340">
        <v>1E-3</v>
      </c>
      <c r="C16" s="340">
        <v>0</v>
      </c>
      <c r="D16" s="341">
        <v>0</v>
      </c>
      <c r="E16" s="337"/>
      <c r="F16" s="332"/>
      <c r="G16" s="338"/>
    </row>
    <row r="17" spans="1:14" x14ac:dyDescent="0.25">
      <c r="A17" s="333">
        <v>2015</v>
      </c>
      <c r="B17" s="343">
        <v>2E-3</v>
      </c>
      <c r="C17" s="343">
        <v>2E-3</v>
      </c>
      <c r="D17" s="344">
        <v>1E-3</v>
      </c>
      <c r="E17" s="337"/>
      <c r="F17" s="332"/>
      <c r="G17" s="338"/>
    </row>
    <row r="18" spans="1:14" x14ac:dyDescent="0.25">
      <c r="A18" s="333">
        <v>2016</v>
      </c>
      <c r="B18" s="340">
        <v>6.0000000000000001E-3</v>
      </c>
      <c r="C18" s="340">
        <v>6.0000000000000001E-3</v>
      </c>
      <c r="D18" s="341">
        <v>0</v>
      </c>
      <c r="E18" s="337"/>
      <c r="F18" s="332"/>
      <c r="G18" s="338"/>
    </row>
    <row r="19" spans="1:14" ht="14.25" customHeight="1" x14ac:dyDescent="0.25">
      <c r="A19" s="333">
        <v>2017</v>
      </c>
      <c r="B19" s="343">
        <v>1.2E-2</v>
      </c>
      <c r="C19" s="343">
        <v>1.0999999999999999E-2</v>
      </c>
      <c r="D19" s="344">
        <v>8.0000000000000002E-3</v>
      </c>
      <c r="E19" s="337"/>
      <c r="F19" s="332"/>
      <c r="G19" s="338"/>
      <c r="H19" s="498" t="s">
        <v>142</v>
      </c>
      <c r="I19" s="498"/>
      <c r="J19" s="498"/>
      <c r="K19" s="498"/>
      <c r="L19" s="498"/>
      <c r="M19" s="498"/>
      <c r="N19" s="498"/>
    </row>
    <row r="20" spans="1:14" x14ac:dyDescent="0.25">
      <c r="A20" s="333">
        <v>2018</v>
      </c>
      <c r="B20" s="340">
        <v>1.6E-2</v>
      </c>
      <c r="C20" s="340">
        <v>1.4E-2</v>
      </c>
      <c r="D20" s="341">
        <v>0</v>
      </c>
      <c r="E20" s="337"/>
      <c r="F20" s="332"/>
      <c r="G20" s="338"/>
      <c r="H20" s="498"/>
      <c r="I20" s="498"/>
      <c r="J20" s="498"/>
      <c r="K20" s="498"/>
      <c r="L20" s="498"/>
      <c r="M20" s="498"/>
      <c r="N20" s="498"/>
    </row>
    <row r="21" spans="1:14" x14ac:dyDescent="0.25">
      <c r="A21" s="333">
        <v>2019</v>
      </c>
      <c r="B21" s="343">
        <v>1.4999999999999999E-2</v>
      </c>
      <c r="C21" s="343">
        <v>1.2E-2</v>
      </c>
      <c r="D21" s="344">
        <v>3.0000000000000001E-3</v>
      </c>
      <c r="E21" s="337"/>
      <c r="F21" s="332"/>
      <c r="G21" s="338"/>
      <c r="H21" s="498"/>
      <c r="I21" s="498"/>
      <c r="J21" s="498"/>
      <c r="K21" s="498"/>
      <c r="L21" s="498"/>
      <c r="M21" s="498"/>
      <c r="N21" s="498"/>
    </row>
    <row r="22" spans="1:14" ht="15" customHeight="1" x14ac:dyDescent="0.25">
      <c r="A22" s="333">
        <v>2020</v>
      </c>
      <c r="B22" s="340">
        <v>0</v>
      </c>
      <c r="C22" s="340">
        <v>-3.0000000000000001E-3</v>
      </c>
      <c r="D22" s="395">
        <v>7.4000000000000003E-3</v>
      </c>
      <c r="E22" s="337"/>
      <c r="F22" s="332"/>
      <c r="G22" s="338"/>
      <c r="H22" s="500" t="s">
        <v>171</v>
      </c>
      <c r="I22" s="500"/>
      <c r="J22" s="500"/>
      <c r="K22" s="500"/>
      <c r="L22" s="500"/>
      <c r="M22" s="500"/>
      <c r="N22" s="500"/>
    </row>
    <row r="23" spans="1:14" ht="15" customHeight="1" x14ac:dyDescent="0.25">
      <c r="A23" s="333">
        <v>2021</v>
      </c>
      <c r="B23" s="343">
        <v>2.8000000000000001E-2</v>
      </c>
      <c r="C23" s="343">
        <v>2.8000000000000001E-2</v>
      </c>
      <c r="D23" s="344">
        <v>4.0000000000000001E-3</v>
      </c>
      <c r="E23" s="337"/>
      <c r="F23" s="332"/>
      <c r="G23" s="338"/>
      <c r="H23" s="500"/>
      <c r="I23" s="500"/>
      <c r="J23" s="500"/>
      <c r="K23" s="500"/>
      <c r="L23" s="500"/>
      <c r="M23" s="500"/>
      <c r="N23" s="500"/>
    </row>
    <row r="24" spans="1:14" ht="13.5" hidden="1" customHeight="1" x14ac:dyDescent="0.25">
      <c r="A24" s="333">
        <v>2022</v>
      </c>
      <c r="B24" s="345"/>
      <c r="C24" s="346"/>
      <c r="D24" s="347">
        <v>1.0999999999999999E-2</v>
      </c>
      <c r="F24" s="338">
        <f t="shared" ref="F24" si="0">E24*100</f>
        <v>0</v>
      </c>
      <c r="G24" s="338">
        <f t="shared" ref="G24" si="1">F24+100</f>
        <v>100</v>
      </c>
      <c r="H24" s="500"/>
      <c r="I24" s="500"/>
      <c r="J24" s="500"/>
      <c r="K24" s="500"/>
      <c r="L24" s="500"/>
      <c r="M24" s="500"/>
      <c r="N24" s="500"/>
    </row>
    <row r="25" spans="1:14" x14ac:dyDescent="0.25">
      <c r="A25" s="333">
        <v>2022</v>
      </c>
      <c r="B25" s="345">
        <v>5.8999999999999997E-2</v>
      </c>
      <c r="C25" s="346">
        <v>0.06</v>
      </c>
      <c r="D25" s="347">
        <v>5.0999999999999997E-2</v>
      </c>
      <c r="F25" s="338"/>
      <c r="G25" s="338"/>
      <c r="H25" s="500"/>
      <c r="I25" s="500"/>
      <c r="J25" s="500"/>
      <c r="K25" s="500"/>
      <c r="L25" s="500"/>
      <c r="M25" s="500"/>
      <c r="N25" s="500"/>
    </row>
    <row r="26" spans="1:14" ht="44.25" customHeight="1" x14ac:dyDescent="0.25">
      <c r="A26" s="348" t="s">
        <v>143</v>
      </c>
      <c r="B26" s="349">
        <f>(1+B5)*(1+B6)*(1+B7)*(1+B8)*(1+B9)*(1+B10)*(1+B11)*(1+B12)*(1+B13)*(1+B14)*(1+B15)*(1+B16)*(1+B17)*(1+B18)*(1+B19)*(1+B20)*(1+B21)*(1+B22)*(1+B23)*(1+B25)-1</f>
        <v>0.37289070718493833</v>
      </c>
      <c r="C26" s="350">
        <f>(1+C5)*(1+C6)*(1+C7)*(1+C8)*(1+C9)*(1+C10)*(1+C11)*(1+C12)*(1+C13)*(1+C14)*(1+C15)*(1+C16)*(1+C17)*(1+C18)*(1+C19)*(1+C20)*(1+C21)*(1+C22)*(1+C23)*(1+C25)-1</f>
        <v>0.3420301716745715</v>
      </c>
      <c r="D26" s="351">
        <f>(1+D5)*(1+D6)*(1+D7)*(1+D8)*(1+D9)*(1+D10)*(1+D11)*(1+D12)*(1+D13)*(1+D14)*(1+D15)*(1+D16)*(1+D17)*(1+D18)*(1+D19)*(1+D20)*(1+D21)*(1+D22)*(1+D23)*(1+D25)-1</f>
        <v>0.28725413172070313</v>
      </c>
      <c r="E26" s="352"/>
      <c r="F26" s="353"/>
      <c r="H26" s="500"/>
      <c r="I26" s="500"/>
      <c r="J26" s="500"/>
      <c r="K26" s="500"/>
      <c r="L26" s="500"/>
      <c r="M26" s="500"/>
      <c r="N26" s="500"/>
    </row>
    <row r="27" spans="1:14" x14ac:dyDescent="0.25">
      <c r="B27" s="353"/>
      <c r="C27" s="353"/>
      <c r="D27" s="353"/>
    </row>
    <row r="28" spans="1:14" x14ac:dyDescent="0.25">
      <c r="A28" s="354" t="s">
        <v>168</v>
      </c>
    </row>
    <row r="29" spans="1:14" x14ac:dyDescent="0.25">
      <c r="A29" s="278" t="s">
        <v>144</v>
      </c>
      <c r="D29" s="355" t="s">
        <v>145</v>
      </c>
    </row>
    <row r="30" spans="1:14" x14ac:dyDescent="0.25">
      <c r="A30" s="278" t="s">
        <v>146</v>
      </c>
      <c r="D30" s="355" t="s">
        <v>147</v>
      </c>
    </row>
    <row r="31" spans="1:14" x14ac:dyDescent="0.25">
      <c r="A31" s="1" t="s">
        <v>148</v>
      </c>
      <c r="D31" s="356" t="s">
        <v>173</v>
      </c>
    </row>
    <row r="32" spans="1:14" ht="93" customHeight="1" x14ac:dyDescent="0.25">
      <c r="A32" s="501" t="s">
        <v>172</v>
      </c>
      <c r="B32" s="501"/>
      <c r="C32" s="501"/>
      <c r="D32" s="501"/>
    </row>
    <row r="34" spans="7:7" x14ac:dyDescent="0.25">
      <c r="G34" s="421"/>
    </row>
  </sheetData>
  <mergeCells count="5">
    <mergeCell ref="H19:N21"/>
    <mergeCell ref="H2:N2"/>
    <mergeCell ref="H22:N26"/>
    <mergeCell ref="A32:D32"/>
    <mergeCell ref="A1:D1"/>
  </mergeCells>
  <hyperlinks>
    <hyperlink ref="D30" r:id="rId1" xr:uid="{8CEFA64A-B643-40B7-88C2-CF71860CEA28}"/>
    <hyperlink ref="D29" r:id="rId2" xr:uid="{59CF99AD-94BB-4933-ABE6-15C3ADC3BA68}"/>
    <hyperlink ref="D31" r:id="rId3" location="/portail?menuId=233745f7-8e8d-483a-9ab5-4ba1686cfe7c" xr:uid="{D4711D49-7565-41D2-B562-E1DC3C73DD83}"/>
  </hyperlinks>
  <pageMargins left="0.7" right="0.7" top="0.75" bottom="0.75" header="0.3" footer="0.3"/>
  <pageSetup paperSize="9" orientation="portrait" verticalDpi="0" r:id="rId4"/>
  <drawing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AC343-8B5A-4120-A72C-8ADF4F57FE24}">
  <dimension ref="A1:M45"/>
  <sheetViews>
    <sheetView showGridLines="0" workbookViewId="0">
      <selection activeCell="I41" sqref="I41"/>
    </sheetView>
  </sheetViews>
  <sheetFormatPr baseColWidth="10" defaultColWidth="11.42578125" defaultRowHeight="15" x14ac:dyDescent="0.25"/>
  <cols>
    <col min="1" max="1" width="14.7109375" style="1" customWidth="1"/>
    <col min="2" max="5" width="16.7109375" style="1" customWidth="1"/>
    <col min="6" max="7" width="13.42578125" style="1" customWidth="1"/>
    <col min="8" max="11" width="11.42578125" style="1"/>
    <col min="12" max="12" width="12" style="1" bestFit="1" customWidth="1"/>
    <col min="13" max="16384" width="11.42578125" style="1"/>
  </cols>
  <sheetData>
    <row r="1" spans="1:13" ht="36.75" customHeight="1" x14ac:dyDescent="0.25">
      <c r="A1" s="505" t="s">
        <v>166</v>
      </c>
      <c r="B1" s="505"/>
      <c r="C1" s="505"/>
      <c r="D1" s="505"/>
      <c r="E1" s="505"/>
      <c r="F1" s="505"/>
      <c r="G1" s="505"/>
    </row>
    <row r="2" spans="1:13" ht="30.75" customHeight="1" x14ac:dyDescent="0.25">
      <c r="A2" s="357"/>
      <c r="B2" s="506" t="s">
        <v>149</v>
      </c>
      <c r="C2" s="507"/>
      <c r="D2" s="508" t="s">
        <v>174</v>
      </c>
      <c r="E2" s="507"/>
      <c r="F2" s="358"/>
      <c r="G2" s="357"/>
    </row>
    <row r="3" spans="1:13" ht="47.25" customHeight="1" x14ac:dyDescent="0.25">
      <c r="A3" s="359" t="s">
        <v>120</v>
      </c>
      <c r="B3" s="360" t="s">
        <v>26</v>
      </c>
      <c r="C3" s="361" t="s">
        <v>150</v>
      </c>
      <c r="D3" s="360" t="s">
        <v>26</v>
      </c>
      <c r="E3" s="361" t="s">
        <v>150</v>
      </c>
      <c r="F3" s="361" t="s">
        <v>151</v>
      </c>
      <c r="G3" s="362" t="s">
        <v>152</v>
      </c>
    </row>
    <row r="4" spans="1:13" ht="13.5" customHeight="1" x14ac:dyDescent="0.25">
      <c r="A4" s="359">
        <v>2001</v>
      </c>
      <c r="B4" s="363">
        <v>494.15</v>
      </c>
      <c r="C4" s="364"/>
      <c r="D4" s="363">
        <f>B4*PRODUCT(G5:$G$27)</f>
        <v>694.01746364341216</v>
      </c>
      <c r="E4" s="365"/>
      <c r="F4" s="372">
        <v>1.022</v>
      </c>
      <c r="G4" s="396">
        <v>1.014</v>
      </c>
    </row>
    <row r="5" spans="1:13" ht="13.5" customHeight="1" x14ac:dyDescent="0.25">
      <c r="A5" s="366">
        <v>2002</v>
      </c>
      <c r="B5" s="367">
        <v>507.22</v>
      </c>
      <c r="C5" s="368">
        <f>(B5-B4)/B4</f>
        <v>2.6449458666396947E-2</v>
      </c>
      <c r="D5" s="367">
        <f>B5*PRODUCT(G6:$G$27)</f>
        <v>696.35762449834442</v>
      </c>
      <c r="E5" s="368">
        <f>(D5-D4)/D4</f>
        <v>3.371904854738129E-3</v>
      </c>
      <c r="F5" s="401">
        <v>1.022</v>
      </c>
      <c r="G5" s="397">
        <v>1.0229999999999999</v>
      </c>
    </row>
    <row r="6" spans="1:13" ht="13.5" customHeight="1" x14ac:dyDescent="0.25">
      <c r="A6" s="366">
        <v>2003</v>
      </c>
      <c r="B6" s="363">
        <v>516.73</v>
      </c>
      <c r="C6" s="369">
        <f>(B6-B5)/B5</f>
        <v>1.8749260675840838E-2</v>
      </c>
      <c r="D6" s="363">
        <f>B6*PRODUCT(G7:$G$27)</f>
        <v>694.14267624625586</v>
      </c>
      <c r="E6" s="364">
        <f>(D6-D5)/D5</f>
        <v>-3.1807625481004944E-3</v>
      </c>
      <c r="F6" s="372">
        <v>1.0149999999999999</v>
      </c>
      <c r="G6" s="396">
        <v>1.022</v>
      </c>
    </row>
    <row r="7" spans="1:13" ht="13.5" customHeight="1" x14ac:dyDescent="0.25">
      <c r="A7" s="366">
        <v>2004</v>
      </c>
      <c r="B7" s="367">
        <v>530.12</v>
      </c>
      <c r="C7" s="368">
        <f t="shared" ref="C7" si="0">(B7-B6)/B6</f>
        <v>2.5912952605809583E-2</v>
      </c>
      <c r="D7" s="367">
        <f>B7*PRODUCT(G8:$G$27)</f>
        <v>697.48282322967134</v>
      </c>
      <c r="E7" s="368">
        <f t="shared" ref="E7" si="1">(D7-D6)/D6</f>
        <v>4.8119026501556297E-3</v>
      </c>
      <c r="F7" s="373">
        <v>1.0169999999999999</v>
      </c>
      <c r="G7" s="397">
        <v>1.0209999999999999</v>
      </c>
      <c r="I7" s="332"/>
    </row>
    <row r="8" spans="1:13" ht="13.5" customHeight="1" x14ac:dyDescent="0.25">
      <c r="A8" s="366">
        <v>2005</v>
      </c>
      <c r="B8" s="363">
        <v>544.00470668387004</v>
      </c>
      <c r="C8" s="364">
        <f>(B8-B7)/B7</f>
        <v>2.6191629600599932E-2</v>
      </c>
      <c r="D8" s="363">
        <f>B8*PRODUCT(G9:$G$27)</f>
        <v>704.47936514614514</v>
      </c>
      <c r="E8" s="364">
        <f>(D8-D7)/D7</f>
        <v>1.0031131496653271E-2</v>
      </c>
      <c r="F8" s="372">
        <v>1.02</v>
      </c>
      <c r="G8" s="398">
        <v>1.016</v>
      </c>
      <c r="H8" s="370"/>
      <c r="I8" s="332"/>
    </row>
    <row r="9" spans="1:13" ht="13.5" customHeight="1" x14ac:dyDescent="0.25">
      <c r="A9" s="366">
        <v>2006</v>
      </c>
      <c r="B9" s="367">
        <v>557.79</v>
      </c>
      <c r="C9" s="371">
        <f t="shared" ref="C9:C21" si="2">(B9-B8)/B8</f>
        <v>2.5340393468582214E-2</v>
      </c>
      <c r="D9" s="367">
        <f>B9*PRODUCT(G10:$G$27)</f>
        <v>711.65630487630096</v>
      </c>
      <c r="E9" s="371">
        <f t="shared" ref="E9:E21" si="3">(D9-D8)/D8</f>
        <v>1.0187579772002204E-2</v>
      </c>
      <c r="F9" s="373">
        <v>1.018</v>
      </c>
      <c r="G9" s="399">
        <v>1.0149999999999999</v>
      </c>
      <c r="H9" s="370"/>
      <c r="I9" s="332"/>
    </row>
    <row r="10" spans="1:13" ht="13.5" customHeight="1" x14ac:dyDescent="0.25">
      <c r="A10" s="366">
        <v>2007</v>
      </c>
      <c r="B10" s="363">
        <v>572.62</v>
      </c>
      <c r="C10" s="364">
        <f t="shared" si="2"/>
        <v>2.658706681726105E-2</v>
      </c>
      <c r="D10" s="363">
        <f>B10*PRODUCT(G11:$G$27)</f>
        <v>712.0635074122539</v>
      </c>
      <c r="E10" s="364">
        <f t="shared" si="3"/>
        <v>5.7218988037169543E-4</v>
      </c>
      <c r="F10" s="372">
        <v>1.018</v>
      </c>
      <c r="G10" s="398">
        <v>1.026</v>
      </c>
      <c r="H10" s="370"/>
      <c r="I10" s="332"/>
    </row>
    <row r="11" spans="1:13" ht="13.5" customHeight="1" x14ac:dyDescent="0.25">
      <c r="A11" s="366">
        <v>2008</v>
      </c>
      <c r="B11" s="367">
        <v>588.54</v>
      </c>
      <c r="C11" s="371">
        <f t="shared" si="2"/>
        <v>2.7802032761691801E-2</v>
      </c>
      <c r="D11" s="367">
        <f>B11*PRODUCT(G12:$G$27)</f>
        <v>724.61417858785603</v>
      </c>
      <c r="E11" s="371">
        <f>(D11-D10)/D10</f>
        <v>1.7625775011576094E-2</v>
      </c>
      <c r="F11" s="373">
        <v>1.019088</v>
      </c>
      <c r="G11" s="399">
        <v>1.01</v>
      </c>
      <c r="H11" s="370"/>
      <c r="I11" s="332"/>
    </row>
    <row r="12" spans="1:13" ht="13.5" customHeight="1" x14ac:dyDescent="0.25">
      <c r="A12" s="366">
        <v>2009</v>
      </c>
      <c r="B12" s="363">
        <v>598.63</v>
      </c>
      <c r="C12" s="364">
        <f t="shared" si="2"/>
        <v>1.7144119346178734E-2</v>
      </c>
      <c r="D12" s="363">
        <f>B12*PRODUCT(G13:$G$27)</f>
        <v>730.46288458424124</v>
      </c>
      <c r="E12" s="364">
        <f t="shared" si="3"/>
        <v>8.071476061623983E-3</v>
      </c>
      <c r="F12" s="372">
        <v>1.01</v>
      </c>
      <c r="G12" s="398">
        <v>1.0089999999999999</v>
      </c>
      <c r="H12" s="370"/>
      <c r="I12" s="332"/>
    </row>
    <row r="13" spans="1:13" ht="13.5" customHeight="1" x14ac:dyDescent="0.25">
      <c r="A13" s="366">
        <v>2010</v>
      </c>
      <c r="B13" s="367">
        <v>608.71</v>
      </c>
      <c r="C13" s="371">
        <f t="shared" si="2"/>
        <v>1.6838447789118555E-2</v>
      </c>
      <c r="D13" s="367">
        <f>B13*PRODUCT(G14:$G$27)</f>
        <v>729.62941623595486</v>
      </c>
      <c r="E13" s="371">
        <f t="shared" si="3"/>
        <v>-1.1410139596083112E-3</v>
      </c>
      <c r="F13" s="373">
        <v>1.0089999999999999</v>
      </c>
      <c r="G13" s="399">
        <v>1.018</v>
      </c>
      <c r="H13" s="370"/>
      <c r="I13" s="332"/>
    </row>
    <row r="14" spans="1:13" ht="13.5" customHeight="1" x14ac:dyDescent="0.25">
      <c r="A14" s="366">
        <v>2011</v>
      </c>
      <c r="B14" s="363">
        <v>624.36</v>
      </c>
      <c r="C14" s="364">
        <f t="shared" si="2"/>
        <v>2.5710108261733793E-2</v>
      </c>
      <c r="D14" s="363">
        <f>B14*PRODUCT(G15:$G$27)</f>
        <v>730.13489513983109</v>
      </c>
      <c r="E14" s="364">
        <f t="shared" si="3"/>
        <v>6.9278854803293312E-4</v>
      </c>
      <c r="F14" s="372">
        <v>1.0209999999999999</v>
      </c>
      <c r="G14" s="398">
        <v>1.0249999999999999</v>
      </c>
      <c r="H14" s="370"/>
      <c r="I14" s="332"/>
    </row>
    <row r="15" spans="1:13" ht="13.5" customHeight="1" x14ac:dyDescent="0.25">
      <c r="A15" s="366">
        <v>2012</v>
      </c>
      <c r="B15" s="367">
        <v>641.04</v>
      </c>
      <c r="C15" s="371">
        <f t="shared" si="2"/>
        <v>2.6715356525081602E-2</v>
      </c>
      <c r="D15" s="367">
        <f>B15*PRODUCT(G16:$G$27)</f>
        <v>740.02044341055785</v>
      </c>
      <c r="E15" s="371">
        <f t="shared" si="3"/>
        <v>1.3539345039567705E-2</v>
      </c>
      <c r="F15" s="373">
        <v>1.0209999999999999</v>
      </c>
      <c r="G15" s="399">
        <v>1.0129999999999999</v>
      </c>
      <c r="H15" s="370"/>
      <c r="I15" s="332"/>
    </row>
    <row r="16" spans="1:13" ht="13.5" customHeight="1" x14ac:dyDescent="0.25">
      <c r="A16" s="366">
        <v>2013</v>
      </c>
      <c r="B16" s="363">
        <v>653.04</v>
      </c>
      <c r="C16" s="364">
        <f t="shared" si="2"/>
        <v>1.8719580681392737E-2</v>
      </c>
      <c r="D16" s="363">
        <f>B16*PRODUCT(G17:$G$27)</f>
        <v>748.63288560760827</v>
      </c>
      <c r="E16" s="364">
        <f t="shared" si="3"/>
        <v>1.1638113884202937E-2</v>
      </c>
      <c r="F16" s="372">
        <v>1.0129999999999999</v>
      </c>
      <c r="G16" s="398">
        <v>1.0069999999999999</v>
      </c>
      <c r="H16" s="370"/>
      <c r="I16" s="332"/>
      <c r="M16" s="152"/>
    </row>
    <row r="17" spans="1:13" ht="13.5" customHeight="1" x14ac:dyDescent="0.25">
      <c r="A17" s="366">
        <v>2014</v>
      </c>
      <c r="B17" s="367">
        <v>658</v>
      </c>
      <c r="C17" s="371">
        <f t="shared" si="2"/>
        <v>7.5952468455225356E-3</v>
      </c>
      <c r="D17" s="367">
        <f>B17*PRODUCT(G18:$G$27)</f>
        <v>753.56537179867541</v>
      </c>
      <c r="E17" s="371">
        <f t="shared" si="3"/>
        <v>6.588658187335463E-3</v>
      </c>
      <c r="F17" s="373">
        <v>1</v>
      </c>
      <c r="G17" s="399">
        <v>1.0009999999999999</v>
      </c>
      <c r="H17" s="370"/>
      <c r="I17" s="332"/>
    </row>
    <row r="18" spans="1:13" ht="13.5" customHeight="1" x14ac:dyDescent="0.25">
      <c r="A18" s="366">
        <v>2015</v>
      </c>
      <c r="B18" s="363">
        <v>663.13</v>
      </c>
      <c r="C18" s="364">
        <f t="shared" si="2"/>
        <v>7.7963525835866195E-3</v>
      </c>
      <c r="D18" s="363">
        <f>B18*PRODUCT(G19:$G$27)</f>
        <v>757.9245839640713</v>
      </c>
      <c r="E18" s="364">
        <f t="shared" si="3"/>
        <v>5.7847830175515383E-3</v>
      </c>
      <c r="F18" s="372">
        <v>1.0009999999999999</v>
      </c>
      <c r="G18" s="398">
        <v>1.002</v>
      </c>
      <c r="H18" s="370"/>
      <c r="I18" s="332"/>
    </row>
    <row r="19" spans="1:13" ht="13.5" customHeight="1" x14ac:dyDescent="0.25">
      <c r="A19" s="366">
        <v>2016</v>
      </c>
      <c r="B19" s="367">
        <v>667.71</v>
      </c>
      <c r="C19" s="371">
        <f t="shared" si="2"/>
        <v>6.9066397237344725E-3</v>
      </c>
      <c r="D19" s="367">
        <f>B19*PRODUCT(G20:$G$27)</f>
        <v>758.60765010265641</v>
      </c>
      <c r="E19" s="371">
        <f t="shared" si="3"/>
        <v>9.0123232975575912E-4</v>
      </c>
      <c r="F19" s="373">
        <v>1</v>
      </c>
      <c r="G19" s="399">
        <v>1.006</v>
      </c>
      <c r="H19" s="370"/>
      <c r="I19" s="332"/>
    </row>
    <row r="20" spans="1:13" ht="13.5" customHeight="1" x14ac:dyDescent="0.25">
      <c r="A20" s="366">
        <v>2017</v>
      </c>
      <c r="B20" s="363">
        <v>680.12</v>
      </c>
      <c r="C20" s="364">
        <f t="shared" si="2"/>
        <v>1.8585913046082831E-2</v>
      </c>
      <c r="D20" s="363">
        <f>B20*PRODUCT(G21:$G$27)</f>
        <v>763.54453154501755</v>
      </c>
      <c r="E20" s="364">
        <f>(D20-D19)/D19</f>
        <v>6.5078192154970644E-3</v>
      </c>
      <c r="F20" s="372">
        <v>1.008</v>
      </c>
      <c r="G20" s="398">
        <v>1.012</v>
      </c>
      <c r="H20" s="370"/>
      <c r="I20" s="332"/>
    </row>
    <row r="21" spans="1:13" ht="13.5" customHeight="1" x14ac:dyDescent="0.25">
      <c r="A21" s="366">
        <v>2018</v>
      </c>
      <c r="B21" s="367">
        <v>686.16</v>
      </c>
      <c r="C21" s="371">
        <f t="shared" si="2"/>
        <v>8.8807857436922367E-3</v>
      </c>
      <c r="D21" s="367">
        <f>B21*PRODUCT(G22:$G$27)</f>
        <v>758.19429816479987</v>
      </c>
      <c r="E21" s="371">
        <f t="shared" si="3"/>
        <v>-7.0071006459722527E-3</v>
      </c>
      <c r="F21" s="373">
        <v>1</v>
      </c>
      <c r="G21" s="399">
        <v>1.016</v>
      </c>
      <c r="H21" s="370"/>
      <c r="I21" s="332"/>
    </row>
    <row r="22" spans="1:13" ht="13.5" customHeight="1" x14ac:dyDescent="0.25">
      <c r="A22" s="366" t="s">
        <v>153</v>
      </c>
      <c r="B22" s="363">
        <v>694.05</v>
      </c>
      <c r="C22" s="364">
        <f>(B22-B21)/B21</f>
        <v>1.1498775795732755E-2</v>
      </c>
      <c r="D22" s="363">
        <f>B22*PRODUCT(G23:$G$27)</f>
        <v>755.57892059999995</v>
      </c>
      <c r="E22" s="364">
        <f>(D22-D21)/D21</f>
        <v>-3.4494819746474195E-3</v>
      </c>
      <c r="F22" s="372">
        <v>1.0029999999999999</v>
      </c>
      <c r="G22" s="398">
        <v>1.0149999999999999</v>
      </c>
      <c r="H22" s="370"/>
      <c r="I22" s="332"/>
    </row>
    <row r="23" spans="1:13" ht="7.5" customHeight="1" x14ac:dyDescent="0.25">
      <c r="A23" s="366"/>
      <c r="B23" s="367"/>
      <c r="C23" s="371"/>
      <c r="D23" s="367"/>
      <c r="E23" s="371"/>
      <c r="F23" s="373"/>
      <c r="G23" s="399"/>
      <c r="H23" s="370"/>
      <c r="I23" s="332"/>
      <c r="M23" s="152"/>
    </row>
    <row r="24" spans="1:13" ht="13.5" customHeight="1" x14ac:dyDescent="0.25">
      <c r="A24" s="366" t="s">
        <v>31</v>
      </c>
      <c r="B24" s="363">
        <v>730.5</v>
      </c>
      <c r="C24" s="344" t="s">
        <v>154</v>
      </c>
      <c r="D24" s="363">
        <f>B24*PRODUCT(G25:$G$27)</f>
        <v>795.26028599999995</v>
      </c>
      <c r="E24" s="344" t="s">
        <v>154</v>
      </c>
      <c r="F24" s="372"/>
      <c r="G24" s="398"/>
      <c r="H24" s="370" t="s">
        <v>155</v>
      </c>
    </row>
    <row r="25" spans="1:13" ht="13.5" customHeight="1" x14ac:dyDescent="0.25">
      <c r="A25" s="366">
        <v>2020</v>
      </c>
      <c r="B25" s="387">
        <v>745.73</v>
      </c>
      <c r="C25" s="371">
        <f>(B25-B24)/B24</f>
        <v>2.0848733744010976E-2</v>
      </c>
      <c r="D25" s="367">
        <f>B25*PRODUCT(G26:$G$27)</f>
        <v>811.84045595999999</v>
      </c>
      <c r="E25" s="371">
        <f>(D25-D24)/D24</f>
        <v>2.0848733744010996E-2</v>
      </c>
      <c r="F25" s="373">
        <v>1.0074000000000001</v>
      </c>
      <c r="G25" s="399">
        <v>1</v>
      </c>
      <c r="H25" s="370"/>
    </row>
    <row r="26" spans="1:13" ht="13.5" customHeight="1" x14ac:dyDescent="0.25">
      <c r="A26" s="366">
        <v>2021</v>
      </c>
      <c r="B26" s="385">
        <v>755.11</v>
      </c>
      <c r="C26" s="364">
        <f>(B26-B25)/B25</f>
        <v>1.2578279001783481E-2</v>
      </c>
      <c r="D26" s="385">
        <f>B26*PRODUCT(G27:$G$27)</f>
        <v>799.66148999999996</v>
      </c>
      <c r="E26" s="386">
        <f>(D26-D25)/D25</f>
        <v>-1.5001674122778743E-2</v>
      </c>
      <c r="F26" s="372">
        <v>1.004</v>
      </c>
      <c r="G26" s="398">
        <v>1.028</v>
      </c>
      <c r="H26" s="370"/>
    </row>
    <row r="27" spans="1:13" ht="13.5" customHeight="1" x14ac:dyDescent="0.25">
      <c r="A27" s="374">
        <v>2022</v>
      </c>
      <c r="B27" s="388">
        <v>799.98</v>
      </c>
      <c r="C27" s="389">
        <f>(B27-B26)/B26</f>
        <v>5.9421806094476309E-2</v>
      </c>
      <c r="D27" s="388">
        <v>799.98</v>
      </c>
      <c r="E27" s="390">
        <f>(D27-D26)/D26</f>
        <v>3.9830603822132321E-4</v>
      </c>
      <c r="F27" s="402">
        <v>1.0509999999999999</v>
      </c>
      <c r="G27" s="400">
        <v>1.0589999999999999</v>
      </c>
      <c r="H27" s="370"/>
    </row>
    <row r="28" spans="1:13" ht="13.5" customHeight="1" x14ac:dyDescent="0.25">
      <c r="A28" s="509" t="s">
        <v>156</v>
      </c>
      <c r="B28" s="510"/>
      <c r="C28" s="510"/>
      <c r="D28" s="510"/>
      <c r="E28" s="511"/>
      <c r="F28" s="422"/>
      <c r="G28" s="423"/>
      <c r="H28" s="370"/>
    </row>
    <row r="29" spans="1:13" ht="13.5" customHeight="1" x14ac:dyDescent="0.25">
      <c r="A29" s="512" t="s">
        <v>157</v>
      </c>
      <c r="B29" s="513"/>
      <c r="C29" s="375">
        <f>POWER(1+C30,1/20)-1</f>
        <v>2.3043588577226659E-2</v>
      </c>
      <c r="D29" s="376"/>
      <c r="E29" s="377">
        <f>POWER(1+E30,1/20)-1</f>
        <v>6.9602794647234401E-3</v>
      </c>
      <c r="F29" s="424"/>
      <c r="G29" s="425"/>
      <c r="H29" s="370"/>
      <c r="I29" s="514"/>
      <c r="J29" s="514"/>
    </row>
    <row r="30" spans="1:13" ht="13.5" customHeight="1" x14ac:dyDescent="0.25">
      <c r="A30" s="378" t="s">
        <v>158</v>
      </c>
      <c r="B30" s="379"/>
      <c r="C30" s="380">
        <f>B27/B5-1</f>
        <v>0.57718544221442358</v>
      </c>
      <c r="D30" s="381"/>
      <c r="E30" s="382">
        <f>D27/D5-1</f>
        <v>0.14880626255267204</v>
      </c>
      <c r="F30" s="424"/>
      <c r="G30" s="425"/>
      <c r="H30" s="370"/>
      <c r="I30" s="514"/>
      <c r="J30" s="514"/>
    </row>
    <row r="31" spans="1:13" ht="13.5" customHeight="1" x14ac:dyDescent="0.25">
      <c r="A31" s="509" t="s">
        <v>159</v>
      </c>
      <c r="B31" s="510"/>
      <c r="C31" s="510"/>
      <c r="D31" s="510"/>
      <c r="E31" s="511"/>
      <c r="F31" s="426"/>
      <c r="G31" s="427"/>
      <c r="I31" s="514"/>
      <c r="J31" s="514"/>
    </row>
    <row r="32" spans="1:13" ht="13.5" customHeight="1" x14ac:dyDescent="0.25">
      <c r="A32" s="512" t="s">
        <v>160</v>
      </c>
      <c r="B32" s="513"/>
      <c r="C32" s="375">
        <f>POWER(1+C33,1/20)-1</f>
        <v>2.0428700171618575E-2</v>
      </c>
      <c r="D32" s="376"/>
      <c r="E32" s="377">
        <f>POWER(1+E33,1/20)-1</f>
        <v>4.3864998241687214E-3</v>
      </c>
      <c r="F32" s="424"/>
      <c r="G32" s="425"/>
      <c r="I32" s="514"/>
      <c r="J32" s="514"/>
    </row>
    <row r="33" spans="1:11" ht="13.5" customHeight="1" x14ac:dyDescent="0.25">
      <c r="A33" s="515" t="s">
        <v>161</v>
      </c>
      <c r="B33" s="516"/>
      <c r="C33" s="380">
        <f>(1+C6)*(1+C7)*(1+C8)*(1+C9)*(1+C10)*(1+C11)*(1+C12)*(1+C13)*(1+C14)*(1+C15)*(1+C16)*(1+C17)*(1+C18)*(1+C19)*(1+C20)*(1+C21)*(1+C22)*(1+C25)*(1+C26)*(1+C27)-1</f>
        <v>0.49848809879386824</v>
      </c>
      <c r="D33" s="381"/>
      <c r="E33" s="382">
        <f>(1+E6)*(1+E7)*(1+E8)*(1+E9)*(1+E10)*(1+E11)*(1+E12)*(1+E13)*(1+E14)*(1+E15)*(1+E16)*(1+E17)*(1+E18)*(1+E19)*(1+E20)*(1+E21)*(1+E22)*(1+E25)*(1+E26)*(1+E27)-1</f>
        <v>9.148389667992074E-2</v>
      </c>
      <c r="F33" s="424"/>
      <c r="G33" s="425"/>
      <c r="I33" s="514"/>
      <c r="J33" s="514"/>
      <c r="K33" s="383"/>
    </row>
    <row r="34" spans="1:11" ht="25.5" customHeight="1" x14ac:dyDescent="0.25">
      <c r="A34" s="384"/>
      <c r="B34" s="384"/>
      <c r="C34" s="353"/>
      <c r="E34" s="152"/>
    </row>
    <row r="35" spans="1:11" ht="15" customHeight="1" x14ac:dyDescent="0.25">
      <c r="A35" s="517" t="s">
        <v>162</v>
      </c>
      <c r="B35" s="517"/>
      <c r="C35" s="517"/>
      <c r="D35" s="517"/>
      <c r="E35" s="517"/>
      <c r="F35" s="517"/>
      <c r="G35" s="517"/>
    </row>
    <row r="36" spans="1:11" ht="15" customHeight="1" x14ac:dyDescent="0.25">
      <c r="A36" s="457" t="s">
        <v>167</v>
      </c>
      <c r="B36" s="458"/>
      <c r="C36" s="458"/>
      <c r="D36" s="458"/>
      <c r="E36" s="459"/>
      <c r="F36" s="459"/>
      <c r="G36" s="459"/>
    </row>
    <row r="37" spans="1:11" ht="15" customHeight="1" x14ac:dyDescent="0.25">
      <c r="A37" s="457" t="s">
        <v>163</v>
      </c>
      <c r="B37" s="460"/>
      <c r="C37" s="460"/>
      <c r="D37" s="460"/>
      <c r="E37" s="459"/>
      <c r="F37" s="459"/>
      <c r="G37" s="459"/>
    </row>
    <row r="38" spans="1:11" ht="15" customHeight="1" x14ac:dyDescent="0.25">
      <c r="A38" s="461" t="s">
        <v>132</v>
      </c>
      <c r="B38" s="459"/>
      <c r="C38" s="459"/>
      <c r="D38" s="459"/>
      <c r="E38" s="459"/>
      <c r="F38" s="459"/>
      <c r="G38" s="459"/>
    </row>
    <row r="39" spans="1:11" ht="15" customHeight="1" x14ac:dyDescent="0.25">
      <c r="A39" s="461" t="s">
        <v>133</v>
      </c>
      <c r="B39" s="459"/>
      <c r="C39" s="459"/>
      <c r="D39" s="459"/>
      <c r="E39" s="459"/>
      <c r="F39" s="459"/>
      <c r="G39" s="459"/>
    </row>
    <row r="40" spans="1:11" x14ac:dyDescent="0.25">
      <c r="A40" s="503" t="s">
        <v>134</v>
      </c>
      <c r="B40" s="504"/>
      <c r="C40" s="504"/>
      <c r="D40" s="504"/>
      <c r="E40" s="459"/>
      <c r="F40" s="459"/>
      <c r="G40" s="459"/>
    </row>
    <row r="41" spans="1:11" x14ac:dyDescent="0.25">
      <c r="A41" s="503"/>
      <c r="B41" s="504"/>
      <c r="C41" s="504"/>
      <c r="D41" s="504"/>
      <c r="E41" s="459"/>
      <c r="F41" s="459"/>
      <c r="G41" s="459"/>
    </row>
    <row r="42" spans="1:11" x14ac:dyDescent="0.25">
      <c r="A42" s="503"/>
      <c r="B42" s="504"/>
      <c r="C42" s="504"/>
      <c r="D42" s="504"/>
      <c r="E42" s="459"/>
      <c r="F42" s="459"/>
      <c r="G42" s="459"/>
    </row>
    <row r="43" spans="1:11" x14ac:dyDescent="0.25">
      <c r="A43" s="503"/>
      <c r="B43" s="504"/>
      <c r="C43" s="504"/>
      <c r="D43" s="504"/>
      <c r="E43" s="459"/>
      <c r="F43" s="459"/>
      <c r="G43" s="459"/>
    </row>
    <row r="44" spans="1:11" x14ac:dyDescent="0.25">
      <c r="A44" s="503"/>
      <c r="B44" s="504"/>
      <c r="C44" s="504"/>
      <c r="D44" s="504"/>
      <c r="E44" s="459"/>
      <c r="F44" s="459"/>
      <c r="G44" s="459"/>
    </row>
    <row r="45" spans="1:11" x14ac:dyDescent="0.25">
      <c r="C45" s="353"/>
    </row>
  </sheetData>
  <mergeCells count="11">
    <mergeCell ref="I29:J33"/>
    <mergeCell ref="A31:E31"/>
    <mergeCell ref="A32:B32"/>
    <mergeCell ref="A33:B33"/>
    <mergeCell ref="A35:G35"/>
    <mergeCell ref="A40:D44"/>
    <mergeCell ref="A1:G1"/>
    <mergeCell ref="B2:C2"/>
    <mergeCell ref="D2:E2"/>
    <mergeCell ref="A28:E28"/>
    <mergeCell ref="A29:B29"/>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17460F-0F10-47E5-81D0-FAD78D1C33BB}">
  <dimension ref="A1:AE64"/>
  <sheetViews>
    <sheetView showGridLines="0" zoomScaleNormal="100" workbookViewId="0"/>
  </sheetViews>
  <sheetFormatPr baseColWidth="10" defaultColWidth="11.42578125" defaultRowHeight="15" x14ac:dyDescent="0.25"/>
  <cols>
    <col min="1" max="1" width="8" style="1" customWidth="1"/>
    <col min="2" max="2" width="5.7109375" style="1" customWidth="1"/>
    <col min="3" max="3" width="7.28515625" style="1" customWidth="1"/>
    <col min="4" max="16" width="11.42578125" style="1"/>
    <col min="17" max="17" width="11" style="1" customWidth="1"/>
    <col min="18" max="28" width="11.42578125" style="1"/>
    <col min="29" max="29" width="7.5703125" style="1" customWidth="1"/>
    <col min="30" max="30" width="2.28515625" style="1" customWidth="1"/>
    <col min="31" max="31" width="7.42578125" style="161" customWidth="1"/>
    <col min="32" max="16384" width="11.42578125" style="1"/>
  </cols>
  <sheetData>
    <row r="1" spans="1:31" ht="15.75" x14ac:dyDescent="0.25">
      <c r="A1" s="272"/>
      <c r="B1" s="273"/>
      <c r="C1" s="273"/>
      <c r="D1" s="273"/>
      <c r="E1" s="273"/>
      <c r="F1" s="273"/>
      <c r="G1" s="273"/>
      <c r="H1" s="273"/>
      <c r="I1" s="273"/>
      <c r="J1" s="273"/>
      <c r="K1" s="273"/>
      <c r="L1" s="273"/>
      <c r="M1" s="273"/>
      <c r="N1" s="273"/>
      <c r="O1" s="273"/>
      <c r="S1" s="167"/>
      <c r="T1" s="166"/>
    </row>
    <row r="2" spans="1:31" ht="15.75" x14ac:dyDescent="0.25">
      <c r="A2" s="536" t="s">
        <v>183</v>
      </c>
      <c r="B2" s="536"/>
      <c r="C2" s="536"/>
      <c r="D2" s="536"/>
      <c r="E2" s="536"/>
      <c r="F2" s="536"/>
      <c r="G2" s="536"/>
      <c r="H2" s="536"/>
      <c r="I2" s="536"/>
      <c r="J2" s="536"/>
      <c r="K2" s="536"/>
      <c r="L2" s="536"/>
      <c r="M2" s="536"/>
      <c r="N2" s="536"/>
      <c r="O2" s="536"/>
      <c r="T2" s="536" t="s">
        <v>95</v>
      </c>
      <c r="U2" s="536"/>
      <c r="V2" s="536"/>
      <c r="W2" s="536"/>
      <c r="X2" s="536"/>
      <c r="Y2" s="536"/>
      <c r="Z2" s="536"/>
      <c r="AA2" s="536"/>
      <c r="AB2" s="536"/>
      <c r="AC2" s="275"/>
    </row>
    <row r="3" spans="1:31" ht="15.75" x14ac:dyDescent="0.25">
      <c r="A3" s="536" t="s">
        <v>184</v>
      </c>
      <c r="B3" s="536"/>
      <c r="C3" s="536"/>
      <c r="D3" s="536"/>
      <c r="E3" s="536"/>
      <c r="F3" s="536"/>
      <c r="G3" s="536"/>
      <c r="H3" s="536"/>
      <c r="I3" s="536"/>
      <c r="J3" s="536"/>
      <c r="K3" s="536"/>
      <c r="L3" s="536"/>
      <c r="M3" s="536"/>
      <c r="N3" s="536"/>
      <c r="O3" s="536"/>
      <c r="S3" s="275"/>
      <c r="T3" s="536" t="s">
        <v>96</v>
      </c>
      <c r="U3" s="536"/>
      <c r="V3" s="536"/>
      <c r="W3" s="536"/>
      <c r="X3" s="536"/>
      <c r="Y3" s="536"/>
      <c r="Z3" s="536"/>
      <c r="AA3" s="536"/>
      <c r="AB3" s="536"/>
      <c r="AC3" s="275"/>
    </row>
    <row r="4" spans="1:31" ht="15.75" x14ac:dyDescent="0.25">
      <c r="A4" s="536" t="s">
        <v>97</v>
      </c>
      <c r="B4" s="536"/>
      <c r="C4" s="536"/>
      <c r="D4" s="536"/>
      <c r="E4" s="536"/>
      <c r="F4" s="536"/>
      <c r="G4" s="536"/>
      <c r="H4" s="536"/>
      <c r="I4" s="536"/>
      <c r="J4" s="536"/>
      <c r="K4" s="536"/>
      <c r="L4" s="536"/>
      <c r="M4" s="536"/>
      <c r="N4" s="536"/>
      <c r="O4" s="536"/>
      <c r="S4" s="536" t="s">
        <v>97</v>
      </c>
      <c r="T4" s="536"/>
      <c r="U4" s="536"/>
      <c r="V4" s="536"/>
      <c r="W4" s="536"/>
      <c r="X4" s="536"/>
      <c r="Y4" s="536"/>
      <c r="Z4" s="536"/>
      <c r="AA4" s="536"/>
      <c r="AB4" s="536"/>
      <c r="AC4" s="536"/>
    </row>
    <row r="5" spans="1:31" x14ac:dyDescent="0.25">
      <c r="B5" s="106"/>
      <c r="C5" s="107"/>
      <c r="D5" s="107"/>
      <c r="E5" s="107"/>
      <c r="F5" s="107"/>
      <c r="G5" s="107"/>
      <c r="H5" s="107"/>
      <c r="I5" s="107"/>
      <c r="J5" s="107"/>
      <c r="K5" s="107"/>
      <c r="L5" s="107"/>
      <c r="M5" s="107"/>
      <c r="N5" s="107"/>
      <c r="O5" s="107"/>
    </row>
    <row r="6" spans="1:31" x14ac:dyDescent="0.25">
      <c r="A6" s="518" t="s">
        <v>15</v>
      </c>
      <c r="B6" s="518"/>
      <c r="C6" s="108"/>
      <c r="D6" s="108"/>
      <c r="E6" s="108"/>
      <c r="F6" s="108"/>
      <c r="G6" s="108"/>
      <c r="H6" s="108"/>
      <c r="I6" s="108"/>
      <c r="J6" s="108"/>
      <c r="K6" s="108"/>
      <c r="L6" s="108"/>
      <c r="M6" s="108"/>
      <c r="N6" s="108"/>
      <c r="O6" s="109"/>
    </row>
    <row r="7" spans="1:31" x14ac:dyDescent="0.25">
      <c r="A7" s="519" t="s">
        <v>30</v>
      </c>
      <c r="B7" s="520"/>
      <c r="C7" s="521"/>
      <c r="D7" s="477" t="s">
        <v>0</v>
      </c>
      <c r="E7" s="478"/>
      <c r="F7" s="478"/>
      <c r="G7" s="479"/>
      <c r="H7" s="38" t="s">
        <v>1</v>
      </c>
      <c r="I7" s="38"/>
      <c r="J7" s="39"/>
      <c r="K7" s="39"/>
      <c r="L7" s="40" t="s">
        <v>2</v>
      </c>
      <c r="M7" s="39"/>
      <c r="N7" s="39"/>
      <c r="O7" s="41"/>
    </row>
    <row r="8" spans="1:31" ht="45" x14ac:dyDescent="0.25">
      <c r="A8" s="522"/>
      <c r="B8" s="523"/>
      <c r="C8" s="524"/>
      <c r="D8" s="528" t="s">
        <v>17</v>
      </c>
      <c r="E8" s="529"/>
      <c r="F8" s="43" t="s">
        <v>18</v>
      </c>
      <c r="G8" s="46" t="s">
        <v>19</v>
      </c>
      <c r="H8" s="528" t="s">
        <v>17</v>
      </c>
      <c r="I8" s="529"/>
      <c r="J8" s="43" t="s">
        <v>18</v>
      </c>
      <c r="K8" s="46" t="s">
        <v>19</v>
      </c>
      <c r="L8" s="528" t="s">
        <v>17</v>
      </c>
      <c r="M8" s="529"/>
      <c r="N8" s="43" t="s">
        <v>18</v>
      </c>
      <c r="O8" s="46" t="s">
        <v>19</v>
      </c>
      <c r="AE8" s="162" t="s">
        <v>20</v>
      </c>
    </row>
    <row r="9" spans="1:31" ht="45" x14ac:dyDescent="0.25">
      <c r="A9" s="525"/>
      <c r="B9" s="526"/>
      <c r="C9" s="527"/>
      <c r="D9" s="110" t="s">
        <v>32</v>
      </c>
      <c r="E9" s="110" t="s">
        <v>33</v>
      </c>
      <c r="F9" s="110" t="s">
        <v>33</v>
      </c>
      <c r="G9" s="110" t="s">
        <v>34</v>
      </c>
      <c r="H9" s="110" t="s">
        <v>32</v>
      </c>
      <c r="I9" s="110" t="s">
        <v>33</v>
      </c>
      <c r="J9" s="110" t="s">
        <v>33</v>
      </c>
      <c r="K9" s="110" t="s">
        <v>34</v>
      </c>
      <c r="L9" s="110" t="s">
        <v>32</v>
      </c>
      <c r="M9" s="110" t="s">
        <v>33</v>
      </c>
      <c r="N9" s="110" t="s">
        <v>33</v>
      </c>
      <c r="O9" s="111" t="s">
        <v>34</v>
      </c>
      <c r="AC9" s="112"/>
      <c r="AD9" s="112"/>
      <c r="AE9" s="163" t="s">
        <v>35</v>
      </c>
    </row>
    <row r="10" spans="1:31" x14ac:dyDescent="0.25">
      <c r="A10" s="530" t="s">
        <v>20</v>
      </c>
      <c r="B10" s="531"/>
      <c r="C10" s="532"/>
      <c r="D10" s="113">
        <v>839115</v>
      </c>
      <c r="E10" s="113">
        <v>6442155</v>
      </c>
      <c r="F10" s="113">
        <v>8747</v>
      </c>
      <c r="G10" s="114">
        <f>D10+F10</f>
        <v>847862</v>
      </c>
      <c r="H10" s="113">
        <v>734083</v>
      </c>
      <c r="I10" s="115">
        <v>6024936</v>
      </c>
      <c r="J10" s="113">
        <v>133446</v>
      </c>
      <c r="K10" s="113">
        <f>H10+J10</f>
        <v>867529</v>
      </c>
      <c r="L10" s="116">
        <f>D10+H10</f>
        <v>1573198</v>
      </c>
      <c r="M10" s="116">
        <f t="shared" ref="L10:O25" si="0">E10+I10</f>
        <v>12467091</v>
      </c>
      <c r="N10" s="116">
        <f t="shared" si="0"/>
        <v>142193</v>
      </c>
      <c r="O10" s="114">
        <f t="shared" si="0"/>
        <v>1715391</v>
      </c>
      <c r="Q10" s="147"/>
      <c r="AB10" s="117"/>
      <c r="AC10" s="117"/>
      <c r="AD10" s="118"/>
      <c r="AE10" s="163" t="s">
        <v>36</v>
      </c>
    </row>
    <row r="11" spans="1:31" x14ac:dyDescent="0.25">
      <c r="A11" s="119">
        <v>100</v>
      </c>
      <c r="B11" s="120" t="s">
        <v>21</v>
      </c>
      <c r="C11" s="121">
        <f>A11+99</f>
        <v>199</v>
      </c>
      <c r="D11" s="62">
        <v>445369</v>
      </c>
      <c r="E11" s="63">
        <v>37728</v>
      </c>
      <c r="F11" s="63">
        <v>7820</v>
      </c>
      <c r="G11" s="122">
        <f t="shared" ref="G11:G25" si="1">D11+F11</f>
        <v>453189</v>
      </c>
      <c r="H11" s="63">
        <v>763579</v>
      </c>
      <c r="I11" s="63">
        <v>204082</v>
      </c>
      <c r="J11" s="63">
        <v>117482</v>
      </c>
      <c r="K11" s="122">
        <f t="shared" ref="K11:K25" si="2">H11+J11</f>
        <v>881061</v>
      </c>
      <c r="L11" s="51">
        <f t="shared" si="0"/>
        <v>1208948</v>
      </c>
      <c r="M11" s="51">
        <f t="shared" si="0"/>
        <v>241810</v>
      </c>
      <c r="N11" s="51">
        <f t="shared" si="0"/>
        <v>125302</v>
      </c>
      <c r="O11" s="64">
        <f t="shared" si="0"/>
        <v>1334250</v>
      </c>
      <c r="Q11" s="147"/>
      <c r="AB11" s="117"/>
      <c r="AC11" s="117"/>
      <c r="AD11" s="118"/>
      <c r="AE11" s="163" t="s">
        <v>37</v>
      </c>
    </row>
    <row r="12" spans="1:31" x14ac:dyDescent="0.25">
      <c r="A12" s="119">
        <f>A11+100</f>
        <v>200</v>
      </c>
      <c r="B12" s="120" t="s">
        <v>21</v>
      </c>
      <c r="C12" s="121">
        <f>C11+100</f>
        <v>299</v>
      </c>
      <c r="D12" s="123">
        <v>271956</v>
      </c>
      <c r="E12" s="115">
        <v>38620</v>
      </c>
      <c r="F12" s="115">
        <v>4253</v>
      </c>
      <c r="G12" s="124">
        <f t="shared" si="1"/>
        <v>276209</v>
      </c>
      <c r="H12" s="115">
        <v>728470</v>
      </c>
      <c r="I12" s="115">
        <v>217456</v>
      </c>
      <c r="J12" s="115">
        <v>87329</v>
      </c>
      <c r="K12" s="124">
        <f t="shared" si="2"/>
        <v>815799</v>
      </c>
      <c r="L12" s="116">
        <f t="shared" si="0"/>
        <v>1000426</v>
      </c>
      <c r="M12" s="116">
        <f t="shared" si="0"/>
        <v>256076</v>
      </c>
      <c r="N12" s="116">
        <f t="shared" si="0"/>
        <v>91582</v>
      </c>
      <c r="O12" s="125">
        <f t="shared" si="0"/>
        <v>1092008</v>
      </c>
      <c r="AB12" s="117"/>
      <c r="AC12" s="117"/>
      <c r="AD12" s="118"/>
      <c r="AE12" s="163" t="s">
        <v>38</v>
      </c>
    </row>
    <row r="13" spans="1:31" x14ac:dyDescent="0.25">
      <c r="A13" s="119">
        <f t="shared" ref="A13:A29" si="3">A12+100</f>
        <v>300</v>
      </c>
      <c r="B13" s="120" t="s">
        <v>21</v>
      </c>
      <c r="C13" s="121">
        <f t="shared" ref="C13:C25" si="4">C12+100</f>
        <v>399</v>
      </c>
      <c r="D13" s="62">
        <v>208946</v>
      </c>
      <c r="E13" s="63">
        <v>70575</v>
      </c>
      <c r="F13" s="63">
        <v>7155</v>
      </c>
      <c r="G13" s="122">
        <f t="shared" si="1"/>
        <v>216101</v>
      </c>
      <c r="H13" s="63">
        <v>602835</v>
      </c>
      <c r="I13" s="63">
        <v>355854</v>
      </c>
      <c r="J13" s="63">
        <v>158238</v>
      </c>
      <c r="K13" s="122">
        <f t="shared" si="2"/>
        <v>761073</v>
      </c>
      <c r="L13" s="51">
        <f t="shared" si="0"/>
        <v>811781</v>
      </c>
      <c r="M13" s="51">
        <f t="shared" si="0"/>
        <v>426429</v>
      </c>
      <c r="N13" s="51">
        <f t="shared" si="0"/>
        <v>165393</v>
      </c>
      <c r="O13" s="64">
        <f t="shared" si="0"/>
        <v>977174</v>
      </c>
      <c r="AB13" s="117"/>
      <c r="AC13" s="117"/>
      <c r="AD13" s="118"/>
      <c r="AE13" s="163" t="s">
        <v>39</v>
      </c>
    </row>
    <row r="14" spans="1:31" x14ac:dyDescent="0.25">
      <c r="A14" s="119">
        <f t="shared" si="3"/>
        <v>400</v>
      </c>
      <c r="B14" s="120" t="s">
        <v>21</v>
      </c>
      <c r="C14" s="121">
        <f t="shared" si="4"/>
        <v>499</v>
      </c>
      <c r="D14" s="123">
        <v>174198</v>
      </c>
      <c r="E14" s="115">
        <v>10754</v>
      </c>
      <c r="F14" s="115">
        <v>1240</v>
      </c>
      <c r="G14" s="124">
        <f t="shared" si="1"/>
        <v>175438</v>
      </c>
      <c r="H14" s="115">
        <v>504473</v>
      </c>
      <c r="I14" s="115">
        <v>253320</v>
      </c>
      <c r="J14" s="115">
        <v>50032</v>
      </c>
      <c r="K14" s="124">
        <f t="shared" si="2"/>
        <v>554505</v>
      </c>
      <c r="L14" s="116">
        <f t="shared" si="0"/>
        <v>678671</v>
      </c>
      <c r="M14" s="116">
        <f t="shared" si="0"/>
        <v>264074</v>
      </c>
      <c r="N14" s="116">
        <f t="shared" si="0"/>
        <v>51272</v>
      </c>
      <c r="O14" s="125">
        <f t="shared" si="0"/>
        <v>729943</v>
      </c>
      <c r="AB14" s="117"/>
      <c r="AC14" s="117"/>
      <c r="AD14" s="118"/>
      <c r="AE14" s="163" t="s">
        <v>40</v>
      </c>
    </row>
    <row r="15" spans="1:31" x14ac:dyDescent="0.25">
      <c r="A15" s="119">
        <f t="shared" si="3"/>
        <v>500</v>
      </c>
      <c r="B15" s="120" t="s">
        <v>21</v>
      </c>
      <c r="C15" s="121">
        <f t="shared" si="4"/>
        <v>599</v>
      </c>
      <c r="D15" s="62">
        <v>168214</v>
      </c>
      <c r="E15" s="63">
        <v>4431</v>
      </c>
      <c r="F15" s="63">
        <v>644</v>
      </c>
      <c r="G15" s="122">
        <f t="shared" si="1"/>
        <v>168858</v>
      </c>
      <c r="H15" s="63">
        <v>461993</v>
      </c>
      <c r="I15" s="63">
        <v>259144</v>
      </c>
      <c r="J15" s="63">
        <v>44136</v>
      </c>
      <c r="K15" s="122">
        <f t="shared" si="2"/>
        <v>506129</v>
      </c>
      <c r="L15" s="51">
        <f t="shared" si="0"/>
        <v>630207</v>
      </c>
      <c r="M15" s="51">
        <f t="shared" si="0"/>
        <v>263575</v>
      </c>
      <c r="N15" s="51">
        <f t="shared" si="0"/>
        <v>44780</v>
      </c>
      <c r="O15" s="64">
        <f t="shared" si="0"/>
        <v>674987</v>
      </c>
      <c r="AB15" s="117"/>
      <c r="AC15" s="117"/>
      <c r="AD15" s="118"/>
      <c r="AE15" s="163" t="s">
        <v>41</v>
      </c>
    </row>
    <row r="16" spans="1:31" x14ac:dyDescent="0.25">
      <c r="A16" s="119">
        <f t="shared" si="3"/>
        <v>600</v>
      </c>
      <c r="B16" s="120" t="s">
        <v>21</v>
      </c>
      <c r="C16" s="121">
        <f t="shared" si="4"/>
        <v>699</v>
      </c>
      <c r="D16" s="123">
        <v>225580</v>
      </c>
      <c r="E16" s="115">
        <v>2300</v>
      </c>
      <c r="F16" s="115">
        <v>341</v>
      </c>
      <c r="G16" s="124">
        <f t="shared" si="1"/>
        <v>225921</v>
      </c>
      <c r="H16" s="115">
        <v>592397</v>
      </c>
      <c r="I16" s="115">
        <v>267859</v>
      </c>
      <c r="J16" s="115">
        <v>40513</v>
      </c>
      <c r="K16" s="124">
        <f t="shared" si="2"/>
        <v>632910</v>
      </c>
      <c r="L16" s="116">
        <f t="shared" si="0"/>
        <v>817977</v>
      </c>
      <c r="M16" s="116">
        <f t="shared" si="0"/>
        <v>270159</v>
      </c>
      <c r="N16" s="116">
        <f t="shared" si="0"/>
        <v>40854</v>
      </c>
      <c r="O16" s="125">
        <f t="shared" si="0"/>
        <v>858831</v>
      </c>
      <c r="AB16" s="117"/>
      <c r="AC16" s="117"/>
      <c r="AD16" s="118"/>
      <c r="AE16" s="163" t="s">
        <v>42</v>
      </c>
    </row>
    <row r="17" spans="1:31" x14ac:dyDescent="0.25">
      <c r="A17" s="119">
        <f t="shared" si="3"/>
        <v>700</v>
      </c>
      <c r="B17" s="120" t="s">
        <v>21</v>
      </c>
      <c r="C17" s="121">
        <f t="shared" si="4"/>
        <v>799</v>
      </c>
      <c r="D17" s="62">
        <v>289457</v>
      </c>
      <c r="E17" s="63">
        <v>894</v>
      </c>
      <c r="F17" s="63">
        <v>194</v>
      </c>
      <c r="G17" s="122">
        <f t="shared" si="1"/>
        <v>289651</v>
      </c>
      <c r="H17" s="63">
        <v>954152</v>
      </c>
      <c r="I17" s="63">
        <v>131379</v>
      </c>
      <c r="J17" s="63">
        <v>22821</v>
      </c>
      <c r="K17" s="122">
        <f t="shared" si="2"/>
        <v>976973</v>
      </c>
      <c r="L17" s="51">
        <f t="shared" si="0"/>
        <v>1243609</v>
      </c>
      <c r="M17" s="51">
        <f t="shared" si="0"/>
        <v>132273</v>
      </c>
      <c r="N17" s="51">
        <f t="shared" si="0"/>
        <v>23015</v>
      </c>
      <c r="O17" s="64">
        <f t="shared" si="0"/>
        <v>1266624</v>
      </c>
      <c r="AB17" s="117"/>
      <c r="AC17" s="117"/>
      <c r="AD17" s="118"/>
      <c r="AE17" s="163" t="s">
        <v>43</v>
      </c>
    </row>
    <row r="18" spans="1:31" x14ac:dyDescent="0.25">
      <c r="A18" s="119">
        <f t="shared" si="3"/>
        <v>800</v>
      </c>
      <c r="B18" s="120" t="s">
        <v>21</v>
      </c>
      <c r="C18" s="121">
        <f t="shared" si="4"/>
        <v>899</v>
      </c>
      <c r="D18" s="123">
        <v>306995</v>
      </c>
      <c r="E18" s="115">
        <v>236</v>
      </c>
      <c r="F18" s="115">
        <v>65</v>
      </c>
      <c r="G18" s="124">
        <f t="shared" si="1"/>
        <v>307060</v>
      </c>
      <c r="H18" s="115">
        <v>463724</v>
      </c>
      <c r="I18" s="115">
        <v>23010</v>
      </c>
      <c r="J18" s="115">
        <v>6582</v>
      </c>
      <c r="K18" s="124">
        <f t="shared" si="2"/>
        <v>470306</v>
      </c>
      <c r="L18" s="116">
        <f t="shared" si="0"/>
        <v>770719</v>
      </c>
      <c r="M18" s="116">
        <f t="shared" si="0"/>
        <v>23246</v>
      </c>
      <c r="N18" s="116">
        <f t="shared" si="0"/>
        <v>6647</v>
      </c>
      <c r="O18" s="125">
        <f t="shared" si="0"/>
        <v>777366</v>
      </c>
      <c r="AB18" s="117"/>
      <c r="AC18" s="117"/>
      <c r="AD18" s="118"/>
      <c r="AE18" s="163" t="s">
        <v>44</v>
      </c>
    </row>
    <row r="19" spans="1:31" x14ac:dyDescent="0.25">
      <c r="A19" s="119">
        <f t="shared" si="3"/>
        <v>900</v>
      </c>
      <c r="B19" s="120" t="s">
        <v>21</v>
      </c>
      <c r="C19" s="121">
        <f t="shared" si="4"/>
        <v>999</v>
      </c>
      <c r="D19" s="62">
        <v>372732</v>
      </c>
      <c r="E19" s="63">
        <v>70</v>
      </c>
      <c r="F19" s="63">
        <v>12</v>
      </c>
      <c r="G19" s="122">
        <f t="shared" si="1"/>
        <v>372744</v>
      </c>
      <c r="H19" s="63">
        <v>366861</v>
      </c>
      <c r="I19" s="63">
        <v>6010</v>
      </c>
      <c r="J19" s="63">
        <v>1580</v>
      </c>
      <c r="K19" s="122">
        <f t="shared" si="2"/>
        <v>368441</v>
      </c>
      <c r="L19" s="51">
        <f t="shared" si="0"/>
        <v>739593</v>
      </c>
      <c r="M19" s="51">
        <f t="shared" si="0"/>
        <v>6080</v>
      </c>
      <c r="N19" s="51">
        <f t="shared" si="0"/>
        <v>1592</v>
      </c>
      <c r="O19" s="64">
        <f t="shared" si="0"/>
        <v>741185</v>
      </c>
      <c r="AB19" s="117"/>
      <c r="AC19" s="117"/>
      <c r="AD19" s="118"/>
      <c r="AE19" s="163" t="s">
        <v>45</v>
      </c>
    </row>
    <row r="20" spans="1:31" x14ac:dyDescent="0.25">
      <c r="A20" s="119">
        <f t="shared" si="3"/>
        <v>1000</v>
      </c>
      <c r="B20" s="120" t="s">
        <v>21</v>
      </c>
      <c r="C20" s="121">
        <f t="shared" si="4"/>
        <v>1099</v>
      </c>
      <c r="D20" s="123">
        <v>442405</v>
      </c>
      <c r="E20" s="115">
        <v>29</v>
      </c>
      <c r="F20" s="115">
        <v>6</v>
      </c>
      <c r="G20" s="124">
        <f t="shared" si="1"/>
        <v>442411</v>
      </c>
      <c r="H20" s="115">
        <v>319399</v>
      </c>
      <c r="I20" s="115">
        <v>2519</v>
      </c>
      <c r="J20" s="115">
        <v>412</v>
      </c>
      <c r="K20" s="124">
        <f t="shared" si="2"/>
        <v>319811</v>
      </c>
      <c r="L20" s="116">
        <f t="shared" si="0"/>
        <v>761804</v>
      </c>
      <c r="M20" s="116">
        <f t="shared" si="0"/>
        <v>2548</v>
      </c>
      <c r="N20" s="116">
        <f t="shared" si="0"/>
        <v>418</v>
      </c>
      <c r="O20" s="125">
        <f t="shared" si="0"/>
        <v>762222</v>
      </c>
      <c r="AB20" s="117"/>
      <c r="AC20" s="117"/>
      <c r="AD20" s="118"/>
      <c r="AE20" s="163" t="s">
        <v>46</v>
      </c>
    </row>
    <row r="21" spans="1:31" x14ac:dyDescent="0.25">
      <c r="A21" s="119">
        <f t="shared" si="3"/>
        <v>1100</v>
      </c>
      <c r="B21" s="120" t="s">
        <v>21</v>
      </c>
      <c r="C21" s="121">
        <f t="shared" si="4"/>
        <v>1199</v>
      </c>
      <c r="D21" s="62">
        <v>505684</v>
      </c>
      <c r="E21" s="63">
        <v>8</v>
      </c>
      <c r="F21" s="63">
        <v>0</v>
      </c>
      <c r="G21" s="122">
        <f t="shared" si="1"/>
        <v>505684</v>
      </c>
      <c r="H21" s="63">
        <v>292513</v>
      </c>
      <c r="I21" s="63">
        <v>1191</v>
      </c>
      <c r="J21" s="63">
        <v>153</v>
      </c>
      <c r="K21" s="122">
        <f t="shared" si="2"/>
        <v>292666</v>
      </c>
      <c r="L21" s="51">
        <f t="shared" si="0"/>
        <v>798197</v>
      </c>
      <c r="M21" s="51">
        <f t="shared" si="0"/>
        <v>1199</v>
      </c>
      <c r="N21" s="51">
        <f t="shared" si="0"/>
        <v>153</v>
      </c>
      <c r="O21" s="64">
        <f t="shared" si="0"/>
        <v>798350</v>
      </c>
      <c r="AB21" s="117"/>
      <c r="AC21" s="117"/>
      <c r="AD21" s="118"/>
      <c r="AE21" s="163" t="s">
        <v>47</v>
      </c>
    </row>
    <row r="22" spans="1:31" x14ac:dyDescent="0.25">
      <c r="A22" s="119">
        <f t="shared" si="3"/>
        <v>1200</v>
      </c>
      <c r="B22" s="120" t="s">
        <v>21</v>
      </c>
      <c r="C22" s="121">
        <f t="shared" si="4"/>
        <v>1299</v>
      </c>
      <c r="D22" s="123">
        <v>597026</v>
      </c>
      <c r="E22" s="115">
        <v>1</v>
      </c>
      <c r="F22" s="115">
        <v>0</v>
      </c>
      <c r="G22" s="124">
        <f t="shared" si="1"/>
        <v>597026</v>
      </c>
      <c r="H22" s="115">
        <v>293984</v>
      </c>
      <c r="I22" s="115">
        <v>657</v>
      </c>
      <c r="J22" s="115">
        <v>89</v>
      </c>
      <c r="K22" s="124">
        <f>H22+J22</f>
        <v>294073</v>
      </c>
      <c r="L22" s="116">
        <f t="shared" si="0"/>
        <v>891010</v>
      </c>
      <c r="M22" s="116">
        <f t="shared" si="0"/>
        <v>658</v>
      </c>
      <c r="N22" s="116">
        <f t="shared" si="0"/>
        <v>89</v>
      </c>
      <c r="O22" s="125">
        <f t="shared" si="0"/>
        <v>891099</v>
      </c>
      <c r="AB22" s="117"/>
      <c r="AC22" s="117"/>
      <c r="AD22" s="118"/>
      <c r="AE22" s="163" t="s">
        <v>48</v>
      </c>
    </row>
    <row r="23" spans="1:31" x14ac:dyDescent="0.25">
      <c r="A23" s="119">
        <f t="shared" si="3"/>
        <v>1300</v>
      </c>
      <c r="B23" s="120" t="s">
        <v>21</v>
      </c>
      <c r="C23" s="121">
        <f t="shared" si="4"/>
        <v>1399</v>
      </c>
      <c r="D23" s="62">
        <v>605075</v>
      </c>
      <c r="E23" s="63">
        <v>0</v>
      </c>
      <c r="F23" s="63">
        <v>0</v>
      </c>
      <c r="G23" s="122">
        <f t="shared" si="1"/>
        <v>605075</v>
      </c>
      <c r="H23" s="63">
        <v>251772</v>
      </c>
      <c r="I23" s="63">
        <v>340</v>
      </c>
      <c r="J23" s="63">
        <v>49</v>
      </c>
      <c r="K23" s="122">
        <f t="shared" si="2"/>
        <v>251821</v>
      </c>
      <c r="L23" s="51">
        <f t="shared" si="0"/>
        <v>856847</v>
      </c>
      <c r="M23" s="51">
        <f t="shared" si="0"/>
        <v>340</v>
      </c>
      <c r="N23" s="51">
        <f t="shared" si="0"/>
        <v>49</v>
      </c>
      <c r="O23" s="64">
        <f t="shared" si="0"/>
        <v>856896</v>
      </c>
      <c r="S23" s="462" t="s">
        <v>80</v>
      </c>
      <c r="T23" s="462"/>
      <c r="U23" s="462"/>
      <c r="V23" s="462"/>
      <c r="W23" s="462"/>
      <c r="X23" s="462"/>
      <c r="Y23" s="462"/>
      <c r="Z23" s="462"/>
      <c r="AA23" s="462"/>
      <c r="AB23" s="117"/>
      <c r="AC23" s="117"/>
      <c r="AD23" s="118"/>
      <c r="AE23" s="163" t="s">
        <v>49</v>
      </c>
    </row>
    <row r="24" spans="1:31" x14ac:dyDescent="0.25">
      <c r="A24" s="119">
        <f t="shared" si="3"/>
        <v>1400</v>
      </c>
      <c r="B24" s="120" t="s">
        <v>21</v>
      </c>
      <c r="C24" s="121">
        <f t="shared" si="4"/>
        <v>1499</v>
      </c>
      <c r="D24" s="123">
        <v>470995</v>
      </c>
      <c r="E24" s="252">
        <v>1</v>
      </c>
      <c r="F24" s="115">
        <v>0</v>
      </c>
      <c r="G24" s="124">
        <f t="shared" si="1"/>
        <v>470995</v>
      </c>
      <c r="H24" s="115">
        <v>178095</v>
      </c>
      <c r="I24" s="115">
        <v>120</v>
      </c>
      <c r="J24" s="115">
        <v>24</v>
      </c>
      <c r="K24" s="124">
        <f t="shared" si="2"/>
        <v>178119</v>
      </c>
      <c r="L24" s="116">
        <f t="shared" si="0"/>
        <v>649090</v>
      </c>
      <c r="M24" s="116">
        <f t="shared" si="0"/>
        <v>121</v>
      </c>
      <c r="N24" s="116">
        <f t="shared" si="0"/>
        <v>24</v>
      </c>
      <c r="O24" s="125">
        <f t="shared" si="0"/>
        <v>649114</v>
      </c>
      <c r="S24" s="462" t="s">
        <v>98</v>
      </c>
      <c r="T24" s="462"/>
      <c r="U24" s="462"/>
      <c r="V24" s="462"/>
      <c r="W24" s="462"/>
      <c r="X24" s="462"/>
      <c r="Y24" s="462"/>
      <c r="Z24" s="462"/>
      <c r="AB24" s="117"/>
      <c r="AC24" s="117"/>
      <c r="AD24" s="118"/>
      <c r="AE24" s="163" t="s">
        <v>50</v>
      </c>
    </row>
    <row r="25" spans="1:31" x14ac:dyDescent="0.25">
      <c r="A25" s="119">
        <f t="shared" si="3"/>
        <v>1500</v>
      </c>
      <c r="B25" s="120" t="s">
        <v>22</v>
      </c>
      <c r="C25" s="121">
        <f t="shared" si="4"/>
        <v>1599</v>
      </c>
      <c r="D25" s="62">
        <v>329182</v>
      </c>
      <c r="E25" s="63">
        <v>0</v>
      </c>
      <c r="F25" s="63">
        <v>0</v>
      </c>
      <c r="G25" s="122">
        <f t="shared" si="1"/>
        <v>329182</v>
      </c>
      <c r="H25" s="63">
        <v>117536</v>
      </c>
      <c r="I25" s="63">
        <v>54</v>
      </c>
      <c r="J25" s="63">
        <v>14</v>
      </c>
      <c r="K25" s="122">
        <f t="shared" si="2"/>
        <v>117550</v>
      </c>
      <c r="L25" s="51">
        <f t="shared" si="0"/>
        <v>446718</v>
      </c>
      <c r="M25" s="51">
        <f t="shared" si="0"/>
        <v>54</v>
      </c>
      <c r="N25" s="51">
        <f t="shared" si="0"/>
        <v>14</v>
      </c>
      <c r="O25" s="64">
        <f t="shared" si="0"/>
        <v>446732</v>
      </c>
      <c r="S25" s="463" t="s">
        <v>99</v>
      </c>
      <c r="T25" s="463"/>
      <c r="U25" s="463"/>
      <c r="V25" s="463"/>
      <c r="W25" s="463"/>
      <c r="X25" s="463"/>
      <c r="Y25" s="463"/>
      <c r="Z25" s="463"/>
      <c r="AA25" s="463"/>
      <c r="AB25" s="117"/>
      <c r="AC25" s="117"/>
      <c r="AD25" s="118"/>
      <c r="AE25" s="163" t="s">
        <v>51</v>
      </c>
    </row>
    <row r="26" spans="1:31" x14ac:dyDescent="0.25">
      <c r="A26" s="119">
        <f t="shared" si="3"/>
        <v>1600</v>
      </c>
      <c r="B26" s="120" t="s">
        <v>22</v>
      </c>
      <c r="C26" s="121">
        <v>1699</v>
      </c>
      <c r="D26" s="123">
        <v>189324</v>
      </c>
      <c r="E26" s="115">
        <v>0</v>
      </c>
      <c r="F26" s="115">
        <v>0</v>
      </c>
      <c r="G26" s="124">
        <f>D26+F26</f>
        <v>189324</v>
      </c>
      <c r="H26" s="115">
        <v>61295</v>
      </c>
      <c r="I26" s="115">
        <v>24</v>
      </c>
      <c r="J26" s="115">
        <v>7</v>
      </c>
      <c r="K26" s="124">
        <f>H26+J26</f>
        <v>61302</v>
      </c>
      <c r="L26" s="116">
        <f>D26+H26</f>
        <v>250619</v>
      </c>
      <c r="M26" s="116">
        <f t="shared" ref="M26:O30" si="5">E26+I26</f>
        <v>24</v>
      </c>
      <c r="N26" s="116">
        <f t="shared" si="5"/>
        <v>7</v>
      </c>
      <c r="O26" s="125">
        <f t="shared" si="5"/>
        <v>250626</v>
      </c>
      <c r="S26" s="463"/>
      <c r="T26" s="463"/>
      <c r="U26" s="463"/>
      <c r="V26" s="463"/>
      <c r="W26" s="463"/>
      <c r="X26" s="463"/>
      <c r="Y26" s="463"/>
      <c r="Z26" s="463"/>
      <c r="AA26" s="463"/>
      <c r="AB26" s="117"/>
      <c r="AC26" s="117"/>
      <c r="AD26" s="118"/>
      <c r="AE26" s="163" t="s">
        <v>52</v>
      </c>
    </row>
    <row r="27" spans="1:31" x14ac:dyDescent="0.25">
      <c r="A27" s="119">
        <v>1700</v>
      </c>
      <c r="B27" s="120" t="s">
        <v>22</v>
      </c>
      <c r="C27" s="121">
        <v>1799</v>
      </c>
      <c r="D27" s="63">
        <v>89274</v>
      </c>
      <c r="E27" s="63">
        <v>0</v>
      </c>
      <c r="F27" s="63">
        <v>0</v>
      </c>
      <c r="G27" s="122">
        <f>D27+F27</f>
        <v>89274</v>
      </c>
      <c r="H27" s="63">
        <v>28312</v>
      </c>
      <c r="I27" s="48">
        <v>12</v>
      </c>
      <c r="J27" s="48">
        <v>4</v>
      </c>
      <c r="K27" s="126">
        <f>H27+J27</f>
        <v>28316</v>
      </c>
      <c r="L27" s="64">
        <f>D27+H27</f>
        <v>117586</v>
      </c>
      <c r="M27" s="64">
        <f t="shared" si="5"/>
        <v>12</v>
      </c>
      <c r="N27" s="64">
        <f t="shared" si="5"/>
        <v>4</v>
      </c>
      <c r="O27" s="64">
        <f t="shared" si="5"/>
        <v>117590</v>
      </c>
      <c r="AA27" s="274"/>
      <c r="AB27" s="117"/>
      <c r="AC27" s="117"/>
      <c r="AD27" s="118"/>
      <c r="AE27" s="163" t="s">
        <v>53</v>
      </c>
    </row>
    <row r="28" spans="1:31" x14ac:dyDescent="0.25">
      <c r="A28" s="119">
        <f t="shared" si="3"/>
        <v>1800</v>
      </c>
      <c r="B28" s="120" t="s">
        <v>22</v>
      </c>
      <c r="C28" s="121">
        <v>1899</v>
      </c>
      <c r="D28" s="115">
        <v>35627</v>
      </c>
      <c r="E28" s="115">
        <v>0</v>
      </c>
      <c r="F28" s="115">
        <v>0</v>
      </c>
      <c r="G28" s="124">
        <f>D28+F28</f>
        <v>35627</v>
      </c>
      <c r="H28" s="115">
        <v>14878</v>
      </c>
      <c r="I28" s="127">
        <v>2</v>
      </c>
      <c r="J28" s="127">
        <v>4</v>
      </c>
      <c r="K28" s="128">
        <f>H28+J28</f>
        <v>14882</v>
      </c>
      <c r="L28" s="125">
        <f>D28+H28</f>
        <v>50505</v>
      </c>
      <c r="M28" s="125">
        <f t="shared" si="5"/>
        <v>2</v>
      </c>
      <c r="N28" s="125">
        <f t="shared" si="5"/>
        <v>4</v>
      </c>
      <c r="O28" s="125">
        <f t="shared" si="5"/>
        <v>50509</v>
      </c>
      <c r="AB28" s="117"/>
      <c r="AC28" s="117"/>
      <c r="AD28" s="118"/>
      <c r="AE28" s="164"/>
    </row>
    <row r="29" spans="1:31" x14ac:dyDescent="0.25">
      <c r="A29" s="119">
        <f t="shared" si="3"/>
        <v>1900</v>
      </c>
      <c r="B29" s="120" t="s">
        <v>22</v>
      </c>
      <c r="C29" s="121">
        <v>1999</v>
      </c>
      <c r="D29" s="63">
        <v>16614</v>
      </c>
      <c r="E29" s="63">
        <v>0</v>
      </c>
      <c r="F29" s="63">
        <v>0</v>
      </c>
      <c r="G29" s="122">
        <f>D29+F29</f>
        <v>16614</v>
      </c>
      <c r="H29" s="62">
        <v>7470</v>
      </c>
      <c r="I29" s="62">
        <v>6</v>
      </c>
      <c r="J29" s="63">
        <v>2</v>
      </c>
      <c r="K29" s="122">
        <f>H29+J29</f>
        <v>7472</v>
      </c>
      <c r="L29" s="51">
        <f>D29+H29</f>
        <v>24084</v>
      </c>
      <c r="M29" s="51">
        <f t="shared" si="5"/>
        <v>6</v>
      </c>
      <c r="N29" s="51">
        <f t="shared" si="5"/>
        <v>2</v>
      </c>
      <c r="O29" s="64">
        <f t="shared" si="5"/>
        <v>24086</v>
      </c>
      <c r="P29" s="158"/>
      <c r="Q29" s="159"/>
    </row>
    <row r="30" spans="1:31" x14ac:dyDescent="0.25">
      <c r="A30" s="119">
        <v>2000</v>
      </c>
      <c r="B30" s="120" t="s">
        <v>23</v>
      </c>
      <c r="C30" s="129" t="s">
        <v>24</v>
      </c>
      <c r="D30" s="115">
        <v>24034</v>
      </c>
      <c r="E30" s="115">
        <v>0</v>
      </c>
      <c r="F30" s="115">
        <v>0</v>
      </c>
      <c r="G30" s="128">
        <f>D30+F30</f>
        <v>24034</v>
      </c>
      <c r="H30" s="123">
        <v>10154</v>
      </c>
      <c r="I30" s="123">
        <v>0</v>
      </c>
      <c r="J30" s="115">
        <v>0</v>
      </c>
      <c r="K30" s="128">
        <f>H30+J30</f>
        <v>10154</v>
      </c>
      <c r="L30" s="116">
        <f>D30+H30</f>
        <v>34188</v>
      </c>
      <c r="M30" s="116">
        <f t="shared" si="5"/>
        <v>0</v>
      </c>
      <c r="N30" s="116">
        <f t="shared" si="5"/>
        <v>0</v>
      </c>
      <c r="O30" s="125">
        <f t="shared" si="5"/>
        <v>34188</v>
      </c>
      <c r="P30" s="158"/>
      <c r="Q30" s="160"/>
      <c r="R30" s="130"/>
    </row>
    <row r="31" spans="1:31" x14ac:dyDescent="0.25">
      <c r="A31" s="131"/>
      <c r="B31" s="132" t="s">
        <v>25</v>
      </c>
      <c r="C31" s="133"/>
      <c r="D31" s="134">
        <f>SUM(D10:D30)</f>
        <v>6607802</v>
      </c>
      <c r="E31" s="134">
        <f t="shared" ref="E31:O31" si="6">SUM(E10:E30)</f>
        <v>6607802</v>
      </c>
      <c r="F31" s="134">
        <f t="shared" si="6"/>
        <v>30477</v>
      </c>
      <c r="G31" s="134">
        <f>SUM(G10:G30)</f>
        <v>6638279</v>
      </c>
      <c r="H31" s="134">
        <f t="shared" si="6"/>
        <v>7747975</v>
      </c>
      <c r="I31" s="134">
        <f t="shared" si="6"/>
        <v>7747975</v>
      </c>
      <c r="J31" s="134">
        <f>SUM(J10:J30)</f>
        <v>662917</v>
      </c>
      <c r="K31" s="134">
        <f t="shared" si="6"/>
        <v>8410892</v>
      </c>
      <c r="L31" s="134">
        <f t="shared" si="6"/>
        <v>14355777</v>
      </c>
      <c r="M31" s="134">
        <f t="shared" si="6"/>
        <v>14355777</v>
      </c>
      <c r="N31" s="134">
        <f t="shared" si="6"/>
        <v>693394</v>
      </c>
      <c r="O31" s="126">
        <f t="shared" si="6"/>
        <v>15049171</v>
      </c>
      <c r="P31" s="158"/>
      <c r="Q31" s="159"/>
    </row>
    <row r="32" spans="1:31" x14ac:dyDescent="0.25">
      <c r="A32" s="131"/>
      <c r="B32" s="135" t="s">
        <v>26</v>
      </c>
      <c r="C32" s="133"/>
      <c r="D32" s="136">
        <v>879.80593211918494</v>
      </c>
      <c r="E32" s="136">
        <v>7.5561491536822203</v>
      </c>
      <c r="F32" s="136">
        <v>209.17497348820399</v>
      </c>
      <c r="G32" s="136">
        <v>884.24845671989101</v>
      </c>
      <c r="H32" s="136">
        <v>632.220493594765</v>
      </c>
      <c r="I32" s="136">
        <v>99.974195200499594</v>
      </c>
      <c r="J32" s="136">
        <v>298.99624581281103</v>
      </c>
      <c r="K32" s="136">
        <v>698.05161029305305</v>
      </c>
      <c r="L32" s="136">
        <v>746.181258513957</v>
      </c>
      <c r="M32" s="136">
        <v>57.435218422978998</v>
      </c>
      <c r="N32" s="136">
        <v>295.04828720262299</v>
      </c>
      <c r="O32" s="137">
        <v>780.18414872323501</v>
      </c>
      <c r="Q32" s="138"/>
    </row>
    <row r="33" spans="1:19" hidden="1" x14ac:dyDescent="0.25">
      <c r="A33" s="131"/>
      <c r="B33" s="132" t="s">
        <v>27</v>
      </c>
      <c r="C33" s="133"/>
      <c r="D33" s="139"/>
      <c r="E33" s="139"/>
      <c r="F33" s="140"/>
      <c r="G33" s="122"/>
      <c r="H33" s="139"/>
      <c r="I33" s="139"/>
      <c r="J33" s="139"/>
      <c r="K33" s="139"/>
      <c r="L33" s="51"/>
      <c r="M33" s="51"/>
      <c r="N33" s="51"/>
      <c r="O33" s="141"/>
    </row>
    <row r="34" spans="1:19" x14ac:dyDescent="0.25">
      <c r="A34" s="142"/>
      <c r="B34" s="143" t="s">
        <v>28</v>
      </c>
      <c r="C34" s="144"/>
      <c r="D34" s="533">
        <f>D31+D33</f>
        <v>6607802</v>
      </c>
      <c r="E34" s="534"/>
      <c r="F34" s="145">
        <f>F31+F33</f>
        <v>30477</v>
      </c>
      <c r="G34" s="145">
        <f>G31+G33</f>
        <v>6638279</v>
      </c>
      <c r="H34" s="533">
        <f>H31+H33</f>
        <v>7747975</v>
      </c>
      <c r="I34" s="534"/>
      <c r="J34" s="145">
        <f>J31+J33</f>
        <v>662917</v>
      </c>
      <c r="K34" s="145">
        <f>K31+K33</f>
        <v>8410892</v>
      </c>
      <c r="L34" s="533">
        <f>L31+L33</f>
        <v>14355777</v>
      </c>
      <c r="M34" s="534"/>
      <c r="N34" s="145">
        <f>N31+N33</f>
        <v>693394</v>
      </c>
      <c r="O34" s="146">
        <f>O31+O33</f>
        <v>15049171</v>
      </c>
      <c r="P34" s="147"/>
    </row>
    <row r="35" spans="1:19" x14ac:dyDescent="0.25">
      <c r="A35" s="535" t="s">
        <v>29</v>
      </c>
      <c r="B35" s="535"/>
      <c r="C35" s="535"/>
      <c r="D35" s="108"/>
      <c r="E35" s="108"/>
      <c r="F35" s="108"/>
      <c r="G35" s="108"/>
      <c r="H35" s="108"/>
      <c r="I35" s="148"/>
      <c r="J35" s="108"/>
      <c r="K35" s="108"/>
      <c r="L35" s="108"/>
      <c r="M35" s="108"/>
      <c r="N35" s="108"/>
    </row>
    <row r="36" spans="1:19" x14ac:dyDescent="0.25">
      <c r="A36" s="519" t="s">
        <v>54</v>
      </c>
      <c r="B36" s="520"/>
      <c r="C36" s="521"/>
      <c r="D36" s="82" t="str">
        <f>D7</f>
        <v>Hommes</v>
      </c>
      <c r="E36" s="38"/>
      <c r="F36" s="38"/>
      <c r="G36" s="41"/>
      <c r="H36" s="38" t="str">
        <f>H7</f>
        <v>Femmes</v>
      </c>
      <c r="I36" s="38"/>
      <c r="J36" s="39"/>
      <c r="K36" s="39"/>
      <c r="L36" s="40" t="s">
        <v>2</v>
      </c>
      <c r="M36" s="39"/>
      <c r="N36" s="39"/>
      <c r="O36" s="41"/>
    </row>
    <row r="37" spans="1:19" ht="45" x14ac:dyDescent="0.25">
      <c r="A37" s="522"/>
      <c r="B37" s="523"/>
      <c r="C37" s="524"/>
      <c r="D37" s="528" t="s">
        <v>17</v>
      </c>
      <c r="E37" s="529"/>
      <c r="F37" s="43" t="s">
        <v>18</v>
      </c>
      <c r="G37" s="46" t="s">
        <v>19</v>
      </c>
      <c r="H37" s="528" t="s">
        <v>17</v>
      </c>
      <c r="I37" s="529"/>
      <c r="J37" s="43" t="s">
        <v>18</v>
      </c>
      <c r="K37" s="46" t="s">
        <v>19</v>
      </c>
      <c r="L37" s="528" t="s">
        <v>17</v>
      </c>
      <c r="M37" s="529"/>
      <c r="N37" s="43" t="s">
        <v>18</v>
      </c>
      <c r="O37" s="46" t="s">
        <v>19</v>
      </c>
    </row>
    <row r="38" spans="1:19" ht="45" x14ac:dyDescent="0.25">
      <c r="A38" s="525"/>
      <c r="B38" s="526"/>
      <c r="C38" s="527"/>
      <c r="D38" s="110" t="s">
        <v>32</v>
      </c>
      <c r="E38" s="110" t="s">
        <v>33</v>
      </c>
      <c r="F38" s="110" t="s">
        <v>33</v>
      </c>
      <c r="G38" s="110" t="s">
        <v>34</v>
      </c>
      <c r="H38" s="110" t="s">
        <v>32</v>
      </c>
      <c r="I38" s="110" t="s">
        <v>33</v>
      </c>
      <c r="J38" s="110" t="s">
        <v>33</v>
      </c>
      <c r="K38" s="110" t="s">
        <v>34</v>
      </c>
      <c r="L38" s="110" t="s">
        <v>32</v>
      </c>
      <c r="M38" s="110" t="s">
        <v>33</v>
      </c>
      <c r="N38" s="110" t="s">
        <v>33</v>
      </c>
      <c r="O38" s="111" t="s">
        <v>34</v>
      </c>
      <c r="Q38" s="152"/>
    </row>
    <row r="39" spans="1:19" x14ac:dyDescent="0.25">
      <c r="A39" s="530" t="s">
        <v>20</v>
      </c>
      <c r="B39" s="531"/>
      <c r="C39" s="532"/>
      <c r="D39" s="84">
        <f t="shared" ref="D39:D59" si="7">D10/D$34</f>
        <v>0.12698852053981036</v>
      </c>
      <c r="E39" s="84">
        <f t="shared" ref="E39:E59" si="8">E10/D$34</f>
        <v>0.97493160358013153</v>
      </c>
      <c r="F39" s="84">
        <f t="shared" ref="F39:H54" si="9">F10/F$34</f>
        <v>0.28700331397447254</v>
      </c>
      <c r="G39" s="84">
        <f t="shared" si="9"/>
        <v>0.12772316439245773</v>
      </c>
      <c r="H39" s="84">
        <f t="shared" si="9"/>
        <v>9.4745143085774031E-2</v>
      </c>
      <c r="I39" s="84">
        <f t="shared" ref="I39:I59" si="10">I10/H$34</f>
        <v>0.77761427986022158</v>
      </c>
      <c r="J39" s="84">
        <f t="shared" ref="J39:L54" si="11">J10/J$34</f>
        <v>0.20130121870460405</v>
      </c>
      <c r="K39" s="84">
        <f t="shared" si="11"/>
        <v>0.10314351914160828</v>
      </c>
      <c r="L39" s="84">
        <f t="shared" si="11"/>
        <v>0.10958640552858964</v>
      </c>
      <c r="M39" s="84">
        <f t="shared" ref="M39:M59" si="12">M10/L$34</f>
        <v>0.86843721520611528</v>
      </c>
      <c r="N39" s="84">
        <f t="shared" ref="N39:O54" si="13">N10/N$34</f>
        <v>0.20506811423231236</v>
      </c>
      <c r="O39" s="149">
        <f t="shared" si="13"/>
        <v>0.11398574712188465</v>
      </c>
    </row>
    <row r="40" spans="1:19" x14ac:dyDescent="0.25">
      <c r="A40" s="119">
        <v>100</v>
      </c>
      <c r="B40" s="120" t="s">
        <v>21</v>
      </c>
      <c r="C40" s="121">
        <f>A40+99</f>
        <v>199</v>
      </c>
      <c r="D40" s="84">
        <f t="shared" si="7"/>
        <v>6.7400475982785202E-2</v>
      </c>
      <c r="E40" s="84">
        <f t="shared" si="8"/>
        <v>5.7096141803280424E-3</v>
      </c>
      <c r="F40" s="84">
        <f t="shared" si="9"/>
        <v>0.25658693440955477</v>
      </c>
      <c r="G40" s="84">
        <f t="shared" si="9"/>
        <v>6.8269049854638525E-2</v>
      </c>
      <c r="H40" s="84">
        <f t="shared" si="9"/>
        <v>9.8552073283664443E-2</v>
      </c>
      <c r="I40" s="84">
        <f t="shared" si="10"/>
        <v>2.6340043688834823E-2</v>
      </c>
      <c r="J40" s="84">
        <f t="shared" si="11"/>
        <v>0.17721977261105085</v>
      </c>
      <c r="K40" s="84">
        <f t="shared" si="11"/>
        <v>0.10475238535936497</v>
      </c>
      <c r="L40" s="84">
        <f t="shared" si="11"/>
        <v>8.4213344913340468E-2</v>
      </c>
      <c r="M40" s="84">
        <f t="shared" si="12"/>
        <v>1.6844090013379283E-2</v>
      </c>
      <c r="N40" s="84">
        <f t="shared" si="13"/>
        <v>0.18070822649172044</v>
      </c>
      <c r="O40" s="85">
        <f t="shared" si="13"/>
        <v>8.8659368678846162E-2</v>
      </c>
    </row>
    <row r="41" spans="1:19" x14ac:dyDescent="0.25">
      <c r="A41" s="119">
        <f>A40+100</f>
        <v>200</v>
      </c>
      <c r="B41" s="120" t="s">
        <v>21</v>
      </c>
      <c r="C41" s="121">
        <f>C40+100</f>
        <v>299</v>
      </c>
      <c r="D41" s="150">
        <f t="shared" si="7"/>
        <v>4.1156802216531306E-2</v>
      </c>
      <c r="E41" s="150">
        <f t="shared" si="8"/>
        <v>5.8446061186458072E-3</v>
      </c>
      <c r="F41" s="150">
        <f t="shared" si="9"/>
        <v>0.13954785576008139</v>
      </c>
      <c r="G41" s="150">
        <f t="shared" si="9"/>
        <v>4.1608525342185829E-2</v>
      </c>
      <c r="H41" s="150">
        <f t="shared" si="9"/>
        <v>9.4020695730174658E-2</v>
      </c>
      <c r="I41" s="150">
        <f t="shared" si="10"/>
        <v>2.8066172128846569E-2</v>
      </c>
      <c r="J41" s="150">
        <f t="shared" si="11"/>
        <v>0.13173444035980372</v>
      </c>
      <c r="K41" s="150">
        <f t="shared" si="11"/>
        <v>9.6993160772959636E-2</v>
      </c>
      <c r="L41" s="150">
        <f t="shared" si="11"/>
        <v>6.9688042660456487E-2</v>
      </c>
      <c r="M41" s="150">
        <f t="shared" si="12"/>
        <v>1.7837836294057784E-2</v>
      </c>
      <c r="N41" s="150">
        <f t="shared" si="13"/>
        <v>0.132077866263625</v>
      </c>
      <c r="O41" s="151">
        <f t="shared" si="13"/>
        <v>7.2562668069889036E-2</v>
      </c>
      <c r="P41" s="152"/>
    </row>
    <row r="42" spans="1:19" x14ac:dyDescent="0.25">
      <c r="A42" s="119">
        <f t="shared" ref="A42:A58" si="14">A41+100</f>
        <v>300</v>
      </c>
      <c r="B42" s="120" t="s">
        <v>21</v>
      </c>
      <c r="C42" s="121">
        <f t="shared" ref="C42:C54" si="15">C41+100</f>
        <v>399</v>
      </c>
      <c r="D42" s="84">
        <f t="shared" si="7"/>
        <v>3.1621104869667703E-2</v>
      </c>
      <c r="E42" s="84">
        <f t="shared" si="8"/>
        <v>1.0680556106251368E-2</v>
      </c>
      <c r="F42" s="84">
        <f t="shared" si="9"/>
        <v>0.23476720149621025</v>
      </c>
      <c r="G42" s="84">
        <f t="shared" si="9"/>
        <v>3.2553768830746642E-2</v>
      </c>
      <c r="H42" s="84">
        <f t="shared" si="9"/>
        <v>7.7805491112193828E-2</v>
      </c>
      <c r="I42" s="84">
        <f t="shared" si="10"/>
        <v>4.5928645871985904E-2</v>
      </c>
      <c r="J42" s="84">
        <f t="shared" si="11"/>
        <v>0.23869956570732082</v>
      </c>
      <c r="K42" s="84">
        <f t="shared" si="11"/>
        <v>9.0486597616519157E-2</v>
      </c>
      <c r="L42" s="84">
        <f t="shared" si="11"/>
        <v>5.6547339792196546E-2</v>
      </c>
      <c r="M42" s="84">
        <f t="shared" si="12"/>
        <v>2.9704348291283711E-2</v>
      </c>
      <c r="N42" s="84">
        <f t="shared" si="13"/>
        <v>0.23852672506540293</v>
      </c>
      <c r="O42" s="85">
        <f t="shared" si="13"/>
        <v>6.4932081640908995E-2</v>
      </c>
      <c r="P42" s="152"/>
    </row>
    <row r="43" spans="1:19" x14ac:dyDescent="0.25">
      <c r="A43" s="119">
        <f t="shared" si="14"/>
        <v>400</v>
      </c>
      <c r="B43" s="120" t="s">
        <v>21</v>
      </c>
      <c r="C43" s="121">
        <f t="shared" si="15"/>
        <v>499</v>
      </c>
      <c r="D43" s="150">
        <f t="shared" si="7"/>
        <v>2.6362472725423674E-2</v>
      </c>
      <c r="E43" s="150">
        <f t="shared" si="8"/>
        <v>1.6274700724991458E-3</v>
      </c>
      <c r="F43" s="150">
        <f t="shared" si="9"/>
        <v>4.0686419266988218E-2</v>
      </c>
      <c r="G43" s="150">
        <f t="shared" si="9"/>
        <v>2.6428235390528177E-2</v>
      </c>
      <c r="H43" s="150">
        <f t="shared" si="9"/>
        <v>6.5110303014658671E-2</v>
      </c>
      <c r="I43" s="150">
        <f t="shared" si="10"/>
        <v>3.269499449856253E-2</v>
      </c>
      <c r="J43" s="150">
        <f t="shared" si="11"/>
        <v>7.5472495048399729E-2</v>
      </c>
      <c r="K43" s="150">
        <f t="shared" si="11"/>
        <v>6.5927014637686465E-2</v>
      </c>
      <c r="L43" s="150">
        <f t="shared" si="11"/>
        <v>4.7275114401679544E-2</v>
      </c>
      <c r="M43" s="150">
        <f t="shared" si="12"/>
        <v>1.8394963922886236E-2</v>
      </c>
      <c r="N43" s="150">
        <f t="shared" si="13"/>
        <v>7.3943529941130154E-2</v>
      </c>
      <c r="O43" s="151">
        <f t="shared" si="13"/>
        <v>4.8503867754575984E-2</v>
      </c>
    </row>
    <row r="44" spans="1:19" x14ac:dyDescent="0.25">
      <c r="A44" s="119">
        <f t="shared" si="14"/>
        <v>500</v>
      </c>
      <c r="B44" s="120" t="s">
        <v>21</v>
      </c>
      <c r="C44" s="121">
        <f t="shared" si="15"/>
        <v>599</v>
      </c>
      <c r="D44" s="84">
        <f t="shared" si="7"/>
        <v>2.5456876583166383E-2</v>
      </c>
      <c r="E44" s="84">
        <f t="shared" si="8"/>
        <v>6.7057094023095733E-4</v>
      </c>
      <c r="F44" s="84">
        <f t="shared" si="9"/>
        <v>2.1130688716080977E-2</v>
      </c>
      <c r="G44" s="84">
        <f t="shared" si="9"/>
        <v>2.543701462382042E-2</v>
      </c>
      <c r="H44" s="84">
        <f t="shared" si="9"/>
        <v>5.9627580109641552E-2</v>
      </c>
      <c r="I44" s="84">
        <f t="shared" si="10"/>
        <v>3.3446674776312524E-2</v>
      </c>
      <c r="J44" s="84">
        <f t="shared" si="11"/>
        <v>6.6578470607934329E-2</v>
      </c>
      <c r="K44" s="84">
        <f t="shared" si="11"/>
        <v>6.0175424913314783E-2</v>
      </c>
      <c r="L44" s="84">
        <f t="shared" si="11"/>
        <v>4.3899191245447736E-2</v>
      </c>
      <c r="M44" s="84">
        <f t="shared" si="12"/>
        <v>1.8360204397156629E-2</v>
      </c>
      <c r="N44" s="84">
        <f t="shared" si="13"/>
        <v>6.4580887633870501E-2</v>
      </c>
      <c r="O44" s="85">
        <f t="shared" si="13"/>
        <v>4.4852105142535757E-2</v>
      </c>
      <c r="P44" s="152"/>
    </row>
    <row r="45" spans="1:19" x14ac:dyDescent="0.25">
      <c r="A45" s="119">
        <f t="shared" si="14"/>
        <v>600</v>
      </c>
      <c r="B45" s="120" t="s">
        <v>21</v>
      </c>
      <c r="C45" s="121">
        <f t="shared" si="15"/>
        <v>699</v>
      </c>
      <c r="D45" s="153">
        <f t="shared" si="7"/>
        <v>3.4138432114037318E-2</v>
      </c>
      <c r="E45" s="150">
        <f t="shared" si="8"/>
        <v>3.4807338355477357E-4</v>
      </c>
      <c r="F45" s="150">
        <f t="shared" si="9"/>
        <v>1.1188765298421761E-2</v>
      </c>
      <c r="G45" s="150">
        <f t="shared" si="9"/>
        <v>3.4033067908112932E-2</v>
      </c>
      <c r="H45" s="153">
        <f t="shared" si="9"/>
        <v>7.6458300394619233E-2</v>
      </c>
      <c r="I45" s="150">
        <f t="shared" si="10"/>
        <v>3.457148480732062E-2</v>
      </c>
      <c r="J45" s="150">
        <f t="shared" si="11"/>
        <v>6.1113231369839663E-2</v>
      </c>
      <c r="K45" s="150">
        <f t="shared" si="11"/>
        <v>7.5248855888293414E-2</v>
      </c>
      <c r="L45" s="150">
        <f t="shared" si="11"/>
        <v>5.6978943041536521E-2</v>
      </c>
      <c r="M45" s="150">
        <f t="shared" si="12"/>
        <v>1.8818835093356492E-2</v>
      </c>
      <c r="N45" s="150">
        <f t="shared" si="13"/>
        <v>5.8918883059270774E-2</v>
      </c>
      <c r="O45" s="151">
        <f t="shared" si="13"/>
        <v>5.7068326222088912E-2</v>
      </c>
      <c r="Q45" s="152"/>
      <c r="R45" s="152"/>
      <c r="S45" s="152"/>
    </row>
    <row r="46" spans="1:19" x14ac:dyDescent="0.25">
      <c r="A46" s="119">
        <f t="shared" si="14"/>
        <v>700</v>
      </c>
      <c r="B46" s="120" t="s">
        <v>21</v>
      </c>
      <c r="C46" s="121">
        <f t="shared" si="15"/>
        <v>799</v>
      </c>
      <c r="D46" s="84">
        <f t="shared" si="7"/>
        <v>4.3805337992875691E-2</v>
      </c>
      <c r="E46" s="84">
        <f t="shared" si="8"/>
        <v>1.3529461082520329E-4</v>
      </c>
      <c r="F46" s="84">
        <f t="shared" si="9"/>
        <v>6.3654559175771895E-3</v>
      </c>
      <c r="G46" s="84">
        <f t="shared" si="9"/>
        <v>4.3633447765603101E-2</v>
      </c>
      <c r="H46" s="84">
        <f t="shared" si="9"/>
        <v>0.12314856462495039</v>
      </c>
      <c r="I46" s="84">
        <f t="shared" si="10"/>
        <v>1.6956559617190298E-2</v>
      </c>
      <c r="J46" s="84">
        <f t="shared" si="11"/>
        <v>3.442512411055984E-2</v>
      </c>
      <c r="K46" s="84">
        <f t="shared" si="11"/>
        <v>0.11615569430685829</v>
      </c>
      <c r="L46" s="84">
        <f t="shared" si="11"/>
        <v>8.6627773613368333E-2</v>
      </c>
      <c r="M46" s="84">
        <f t="shared" si="12"/>
        <v>9.2139213363372809E-3</v>
      </c>
      <c r="N46" s="84">
        <f t="shared" si="13"/>
        <v>3.3191807255326694E-2</v>
      </c>
      <c r="O46" s="85">
        <f t="shared" si="13"/>
        <v>8.4165699226887644E-2</v>
      </c>
      <c r="P46" s="152"/>
    </row>
    <row r="47" spans="1:19" x14ac:dyDescent="0.25">
      <c r="A47" s="119">
        <f t="shared" si="14"/>
        <v>800</v>
      </c>
      <c r="B47" s="120" t="s">
        <v>21</v>
      </c>
      <c r="C47" s="121">
        <f t="shared" si="15"/>
        <v>899</v>
      </c>
      <c r="D47" s="150">
        <f t="shared" si="7"/>
        <v>4.6459473210607706E-2</v>
      </c>
      <c r="E47" s="150">
        <f t="shared" si="8"/>
        <v>3.5715355877794159E-5</v>
      </c>
      <c r="F47" s="150">
        <f t="shared" si="9"/>
        <v>2.1327558486727697E-3</v>
      </c>
      <c r="G47" s="150">
        <f t="shared" si="9"/>
        <v>4.6255964836669265E-2</v>
      </c>
      <c r="H47" s="150">
        <f t="shared" si="9"/>
        <v>5.9850993324062095E-2</v>
      </c>
      <c r="I47" s="150">
        <f t="shared" si="10"/>
        <v>2.9698082402176054E-3</v>
      </c>
      <c r="J47" s="150">
        <f t="shared" si="11"/>
        <v>9.9288447875073346E-3</v>
      </c>
      <c r="K47" s="150">
        <f t="shared" si="11"/>
        <v>5.5916304715361936E-2</v>
      </c>
      <c r="L47" s="150">
        <f t="shared" si="11"/>
        <v>5.3687027877348609E-2</v>
      </c>
      <c r="M47" s="150">
        <f t="shared" si="12"/>
        <v>1.6192784270750375E-3</v>
      </c>
      <c r="N47" s="150">
        <f t="shared" si="13"/>
        <v>9.5861804399807321E-3</v>
      </c>
      <c r="O47" s="151">
        <f t="shared" si="13"/>
        <v>5.1655071232827379E-2</v>
      </c>
      <c r="P47" s="152"/>
    </row>
    <row r="48" spans="1:19" x14ac:dyDescent="0.25">
      <c r="A48" s="119">
        <f t="shared" si="14"/>
        <v>900</v>
      </c>
      <c r="B48" s="120" t="s">
        <v>21</v>
      </c>
      <c r="C48" s="121">
        <f t="shared" si="15"/>
        <v>999</v>
      </c>
      <c r="D48" s="84">
        <f t="shared" si="7"/>
        <v>5.6407864521364287E-2</v>
      </c>
      <c r="E48" s="84">
        <f t="shared" si="8"/>
        <v>1.0593537760362675E-5</v>
      </c>
      <c r="F48" s="84">
        <f t="shared" si="9"/>
        <v>3.9373954129343438E-4</v>
      </c>
      <c r="G48" s="84">
        <f t="shared" si="9"/>
        <v>5.6150698095093626E-2</v>
      </c>
      <c r="H48" s="84">
        <f t="shared" si="9"/>
        <v>4.7349275133179963E-2</v>
      </c>
      <c r="I48" s="84">
        <f t="shared" si="10"/>
        <v>7.756865503567061E-4</v>
      </c>
      <c r="J48" s="84">
        <f t="shared" si="11"/>
        <v>2.3834054640324504E-3</v>
      </c>
      <c r="K48" s="84">
        <f t="shared" si="11"/>
        <v>4.3805223036985849E-2</v>
      </c>
      <c r="L48" s="84">
        <f t="shared" si="11"/>
        <v>5.1518841508892202E-2</v>
      </c>
      <c r="M48" s="84">
        <f t="shared" si="12"/>
        <v>4.2352287862927937E-4</v>
      </c>
      <c r="N48" s="84">
        <f t="shared" si="13"/>
        <v>2.2959529502706976E-3</v>
      </c>
      <c r="O48" s="85">
        <f t="shared" si="13"/>
        <v>4.9250885646790775E-2</v>
      </c>
      <c r="P48" s="152"/>
      <c r="Q48" s="152"/>
    </row>
    <row r="49" spans="1:31" x14ac:dyDescent="0.25">
      <c r="A49" s="119">
        <f t="shared" si="14"/>
        <v>1000</v>
      </c>
      <c r="B49" s="120" t="s">
        <v>21</v>
      </c>
      <c r="C49" s="121">
        <f t="shared" si="15"/>
        <v>1099</v>
      </c>
      <c r="D49" s="150">
        <f t="shared" si="7"/>
        <v>6.6951915326760703E-2</v>
      </c>
      <c r="E49" s="150">
        <f t="shared" si="8"/>
        <v>4.3887513578645367E-6</v>
      </c>
      <c r="F49" s="150">
        <f t="shared" si="9"/>
        <v>1.9686977064671719E-4</v>
      </c>
      <c r="G49" s="150">
        <f t="shared" si="9"/>
        <v>6.6645436264429384E-2</v>
      </c>
      <c r="H49" s="150">
        <f t="shared" si="9"/>
        <v>4.1223545507051845E-2</v>
      </c>
      <c r="I49" s="150">
        <f t="shared" si="10"/>
        <v>3.2511720804468265E-4</v>
      </c>
      <c r="J49" s="150">
        <f t="shared" si="11"/>
        <v>6.2149560201352509E-4</v>
      </c>
      <c r="K49" s="150">
        <f t="shared" si="11"/>
        <v>3.8023434375331414E-2</v>
      </c>
      <c r="L49" s="150">
        <f t="shared" si="11"/>
        <v>5.3066023524884792E-2</v>
      </c>
      <c r="M49" s="150">
        <f t="shared" si="12"/>
        <v>1.7748952216240193E-4</v>
      </c>
      <c r="N49" s="150">
        <f t="shared" si="13"/>
        <v>6.0283186759620068E-4</v>
      </c>
      <c r="O49" s="151">
        <f t="shared" si="13"/>
        <v>5.0648769955501202E-2</v>
      </c>
      <c r="P49" s="152"/>
      <c r="Q49" s="152"/>
    </row>
    <row r="50" spans="1:31" x14ac:dyDescent="0.25">
      <c r="A50" s="119">
        <f t="shared" si="14"/>
        <v>1100</v>
      </c>
      <c r="B50" s="120" t="s">
        <v>21</v>
      </c>
      <c r="C50" s="121">
        <f t="shared" si="15"/>
        <v>1199</v>
      </c>
      <c r="D50" s="84">
        <f t="shared" si="7"/>
        <v>7.6528322125874834E-2</v>
      </c>
      <c r="E50" s="84">
        <f t="shared" si="8"/>
        <v>1.2106900297557343E-6</v>
      </c>
      <c r="F50" s="84">
        <f t="shared" si="9"/>
        <v>0</v>
      </c>
      <c r="G50" s="84">
        <f t="shared" si="9"/>
        <v>7.6176972977484075E-2</v>
      </c>
      <c r="H50" s="84">
        <f t="shared" si="9"/>
        <v>3.7753477521545953E-2</v>
      </c>
      <c r="I50" s="84">
        <f t="shared" si="10"/>
        <v>1.5371758427201946E-4</v>
      </c>
      <c r="J50" s="84">
        <f t="shared" si="11"/>
        <v>2.3079812404871197E-4</v>
      </c>
      <c r="K50" s="84">
        <f t="shared" si="11"/>
        <v>3.479607157005464E-2</v>
      </c>
      <c r="L50" s="84">
        <f t="shared" si="11"/>
        <v>5.5601100518627447E-2</v>
      </c>
      <c r="M50" s="84">
        <f t="shared" si="12"/>
        <v>8.3520383466530583E-5</v>
      </c>
      <c r="N50" s="84">
        <f t="shared" si="13"/>
        <v>2.2065376971822659E-4</v>
      </c>
      <c r="O50" s="85">
        <f t="shared" si="13"/>
        <v>5.3049433752862536E-2</v>
      </c>
      <c r="P50" s="152"/>
    </row>
    <row r="51" spans="1:31" x14ac:dyDescent="0.25">
      <c r="A51" s="119">
        <f t="shared" si="14"/>
        <v>1200</v>
      </c>
      <c r="B51" s="120" t="s">
        <v>21</v>
      </c>
      <c r="C51" s="121">
        <f t="shared" si="15"/>
        <v>1299</v>
      </c>
      <c r="D51" s="150">
        <f t="shared" si="7"/>
        <v>9.0351678213118375E-2</v>
      </c>
      <c r="E51" s="150">
        <f t="shared" si="8"/>
        <v>1.5133625371946678E-7</v>
      </c>
      <c r="F51" s="150">
        <f t="shared" si="9"/>
        <v>0</v>
      </c>
      <c r="G51" s="150">
        <f t="shared" si="9"/>
        <v>8.9936864660253052E-2</v>
      </c>
      <c r="H51" s="150">
        <f t="shared" si="9"/>
        <v>3.7943333580709795E-2</v>
      </c>
      <c r="I51" s="150">
        <f t="shared" si="10"/>
        <v>8.4796350014035922E-5</v>
      </c>
      <c r="J51" s="150">
        <f t="shared" si="11"/>
        <v>1.3425511791068868E-4</v>
      </c>
      <c r="K51" s="150">
        <f t="shared" si="11"/>
        <v>3.4963354659648463E-2</v>
      </c>
      <c r="L51" s="150">
        <f t="shared" si="11"/>
        <v>6.2066302645966152E-2</v>
      </c>
      <c r="M51" s="150">
        <f t="shared" si="12"/>
        <v>4.5835206272708194E-5</v>
      </c>
      <c r="N51" s="150">
        <f t="shared" si="13"/>
        <v>1.2835415362694226E-4</v>
      </c>
      <c r="O51" s="151">
        <f t="shared" si="13"/>
        <v>5.9212497485741908E-2</v>
      </c>
      <c r="P51" s="152"/>
    </row>
    <row r="52" spans="1:31" x14ac:dyDescent="0.25">
      <c r="A52" s="119">
        <f t="shared" si="14"/>
        <v>1300</v>
      </c>
      <c r="B52" s="120" t="s">
        <v>21</v>
      </c>
      <c r="C52" s="121">
        <f t="shared" si="15"/>
        <v>1399</v>
      </c>
      <c r="D52" s="84">
        <f t="shared" si="7"/>
        <v>9.1569783719306366E-2</v>
      </c>
      <c r="E52" s="84">
        <f t="shared" si="8"/>
        <v>0</v>
      </c>
      <c r="F52" s="84">
        <f t="shared" si="9"/>
        <v>0</v>
      </c>
      <c r="G52" s="84">
        <f t="shared" si="9"/>
        <v>9.1149377722750127E-2</v>
      </c>
      <c r="H52" s="84">
        <f t="shared" si="9"/>
        <v>3.2495200358803426E-2</v>
      </c>
      <c r="I52" s="84">
        <f t="shared" si="10"/>
        <v>4.388243379721798E-5</v>
      </c>
      <c r="J52" s="84">
        <f t="shared" si="11"/>
        <v>7.3915739074424097E-5</v>
      </c>
      <c r="K52" s="84">
        <f t="shared" si="11"/>
        <v>2.9939868446771163E-2</v>
      </c>
      <c r="L52" s="84">
        <f t="shared" si="11"/>
        <v>5.968656381329969E-2</v>
      </c>
      <c r="M52" s="84">
        <f t="shared" si="12"/>
        <v>2.3683845186505754E-5</v>
      </c>
      <c r="N52" s="84">
        <f t="shared" si="13"/>
        <v>7.0666893569889554E-5</v>
      </c>
      <c r="O52" s="85">
        <f t="shared" si="13"/>
        <v>5.6939747711020096E-2</v>
      </c>
      <c r="P52" s="152"/>
      <c r="Q52" s="152"/>
    </row>
    <row r="53" spans="1:31" x14ac:dyDescent="0.25">
      <c r="A53" s="119">
        <f t="shared" si="14"/>
        <v>1400</v>
      </c>
      <c r="B53" s="120" t="s">
        <v>21</v>
      </c>
      <c r="C53" s="121">
        <f t="shared" si="15"/>
        <v>1499</v>
      </c>
      <c r="D53" s="150">
        <f t="shared" si="7"/>
        <v>7.1278618820600256E-2</v>
      </c>
      <c r="E53" s="150">
        <f t="shared" si="8"/>
        <v>1.5133625371946678E-7</v>
      </c>
      <c r="F53" s="150">
        <f t="shared" si="9"/>
        <v>0</v>
      </c>
      <c r="G53" s="150">
        <f t="shared" si="9"/>
        <v>7.0951371582905751E-2</v>
      </c>
      <c r="H53" s="150">
        <f t="shared" si="9"/>
        <v>2.2986006020928047E-2</v>
      </c>
      <c r="I53" s="150">
        <f t="shared" si="10"/>
        <v>1.5487917810782818E-5</v>
      </c>
      <c r="J53" s="150">
        <f t="shared" si="11"/>
        <v>3.6203627301758741E-5</v>
      </c>
      <c r="K53" s="150">
        <f t="shared" si="11"/>
        <v>2.11771831097106E-2</v>
      </c>
      <c r="L53" s="150">
        <f t="shared" si="11"/>
        <v>4.5214550212085348E-2</v>
      </c>
      <c r="M53" s="150">
        <f t="shared" si="12"/>
        <v>8.4286625516682239E-6</v>
      </c>
      <c r="N53" s="150">
        <f t="shared" si="13"/>
        <v>3.4612356034231617E-5</v>
      </c>
      <c r="O53" s="151">
        <f t="shared" si="13"/>
        <v>4.3132874229417688E-2</v>
      </c>
      <c r="P53" s="152"/>
      <c r="Q53" s="152"/>
    </row>
    <row r="54" spans="1:31" x14ac:dyDescent="0.25">
      <c r="A54" s="119">
        <f t="shared" si="14"/>
        <v>1500</v>
      </c>
      <c r="B54" s="120" t="s">
        <v>22</v>
      </c>
      <c r="C54" s="121">
        <f t="shared" si="15"/>
        <v>1599</v>
      </c>
      <c r="D54" s="84">
        <f t="shared" si="7"/>
        <v>4.981717067188151E-2</v>
      </c>
      <c r="E54" s="84">
        <f t="shared" si="8"/>
        <v>0</v>
      </c>
      <c r="F54" s="84">
        <f t="shared" si="9"/>
        <v>0</v>
      </c>
      <c r="G54" s="84">
        <f t="shared" si="9"/>
        <v>4.95884550799989E-2</v>
      </c>
      <c r="H54" s="84">
        <f t="shared" si="9"/>
        <v>1.5169899231734743E-2</v>
      </c>
      <c r="I54" s="84">
        <f t="shared" si="10"/>
        <v>6.9695630148522676E-6</v>
      </c>
      <c r="J54" s="84">
        <f t="shared" si="11"/>
        <v>2.1118782592692598E-5</v>
      </c>
      <c r="K54" s="84">
        <f t="shared" si="11"/>
        <v>1.3975925502312954E-2</v>
      </c>
      <c r="L54" s="84">
        <f t="shared" si="11"/>
        <v>3.1117646923604345E-2</v>
      </c>
      <c r="M54" s="84">
        <f t="shared" si="12"/>
        <v>3.7615518825626783E-6</v>
      </c>
      <c r="N54" s="84">
        <f t="shared" si="13"/>
        <v>2.0190541019968444E-5</v>
      </c>
      <c r="O54" s="85">
        <f t="shared" si="13"/>
        <v>2.9684824499635228E-2</v>
      </c>
    </row>
    <row r="55" spans="1:31" x14ac:dyDescent="0.25">
      <c r="A55" s="119">
        <f t="shared" si="14"/>
        <v>1600</v>
      </c>
      <c r="B55" s="120" t="s">
        <v>22</v>
      </c>
      <c r="C55" s="121">
        <v>1699</v>
      </c>
      <c r="D55" s="150">
        <f t="shared" si="7"/>
        <v>2.8651584899184328E-2</v>
      </c>
      <c r="E55" s="150">
        <f t="shared" si="8"/>
        <v>0</v>
      </c>
      <c r="F55" s="150">
        <f t="shared" ref="F55:H59" si="16">F26/F$34</f>
        <v>0</v>
      </c>
      <c r="G55" s="150">
        <f t="shared" si="16"/>
        <v>2.852004261948014E-2</v>
      </c>
      <c r="H55" s="150">
        <f t="shared" si="16"/>
        <v>7.9110993517661071E-3</v>
      </c>
      <c r="I55" s="150">
        <f t="shared" si="10"/>
        <v>3.0975835621565635E-6</v>
      </c>
      <c r="J55" s="150">
        <f t="shared" ref="J55:L59" si="17">J26/J$34</f>
        <v>1.0559391296346299E-5</v>
      </c>
      <c r="K55" s="150">
        <f t="shared" si="17"/>
        <v>7.2884065090836978E-3</v>
      </c>
      <c r="L55" s="150">
        <f t="shared" si="17"/>
        <v>1.7457710578814369E-2</v>
      </c>
      <c r="M55" s="150">
        <f t="shared" si="12"/>
        <v>1.6718008366945237E-6</v>
      </c>
      <c r="N55" s="150">
        <f t="shared" ref="N55:O59" si="18">N26/N$34</f>
        <v>1.0095270509984222E-5</v>
      </c>
      <c r="O55" s="151">
        <f t="shared" si="18"/>
        <v>1.6653807708079071E-2</v>
      </c>
    </row>
    <row r="56" spans="1:31" x14ac:dyDescent="0.25">
      <c r="A56" s="119">
        <v>1700</v>
      </c>
      <c r="B56" s="120" t="s">
        <v>22</v>
      </c>
      <c r="C56" s="121">
        <v>1799</v>
      </c>
      <c r="D56" s="84">
        <f t="shared" si="7"/>
        <v>1.3510392714551678E-2</v>
      </c>
      <c r="E56" s="84">
        <f t="shared" si="8"/>
        <v>0</v>
      </c>
      <c r="F56" s="84">
        <f t="shared" si="16"/>
        <v>0</v>
      </c>
      <c r="G56" s="84">
        <f t="shared" si="16"/>
        <v>1.3448365156089402E-2</v>
      </c>
      <c r="H56" s="84">
        <f t="shared" si="16"/>
        <v>3.6541160754906929E-3</v>
      </c>
      <c r="I56" s="84">
        <f t="shared" si="10"/>
        <v>1.5487917810782818E-6</v>
      </c>
      <c r="J56" s="84">
        <f t="shared" si="17"/>
        <v>6.0339378836264574E-6</v>
      </c>
      <c r="K56" s="84">
        <f t="shared" si="17"/>
        <v>3.3665870397574954E-3</v>
      </c>
      <c r="L56" s="84">
        <f t="shared" si="17"/>
        <v>8.1908488826484271E-3</v>
      </c>
      <c r="M56" s="84">
        <f t="shared" si="12"/>
        <v>8.3590041834726185E-7</v>
      </c>
      <c r="N56" s="84">
        <f t="shared" si="18"/>
        <v>5.7687260057052698E-6</v>
      </c>
      <c r="O56" s="85">
        <f t="shared" si="18"/>
        <v>7.813719440094076E-3</v>
      </c>
    </row>
    <row r="57" spans="1:31" x14ac:dyDescent="0.25">
      <c r="A57" s="119">
        <f t="shared" si="14"/>
        <v>1800</v>
      </c>
      <c r="B57" s="120" t="s">
        <v>22</v>
      </c>
      <c r="C57" s="121">
        <v>1899</v>
      </c>
      <c r="D57" s="150">
        <f t="shared" si="7"/>
        <v>5.391656711263443E-3</v>
      </c>
      <c r="E57" s="150">
        <f t="shared" si="8"/>
        <v>0</v>
      </c>
      <c r="F57" s="150">
        <f t="shared" si="16"/>
        <v>0</v>
      </c>
      <c r="G57" s="150">
        <f t="shared" si="16"/>
        <v>5.3669030783430466E-3</v>
      </c>
      <c r="H57" s="150">
        <f t="shared" si="16"/>
        <v>1.9202436765735564E-3</v>
      </c>
      <c r="I57" s="150">
        <f t="shared" si="10"/>
        <v>2.5813196351304698E-7</v>
      </c>
      <c r="J57" s="150">
        <f t="shared" si="17"/>
        <v>6.0339378836264574E-6</v>
      </c>
      <c r="K57" s="150">
        <f t="shared" si="17"/>
        <v>1.7693723804799776E-3</v>
      </c>
      <c r="L57" s="150">
        <f t="shared" si="17"/>
        <v>3.5180958857190382E-3</v>
      </c>
      <c r="M57" s="150">
        <f t="shared" si="12"/>
        <v>1.3931673639121032E-7</v>
      </c>
      <c r="N57" s="150">
        <f t="shared" si="18"/>
        <v>5.7687260057052698E-6</v>
      </c>
      <c r="O57" s="151">
        <f t="shared" si="18"/>
        <v>3.3562646075322024E-3</v>
      </c>
    </row>
    <row r="58" spans="1:31" x14ac:dyDescent="0.25">
      <c r="A58" s="119">
        <f t="shared" si="14"/>
        <v>1900</v>
      </c>
      <c r="B58" s="120" t="s">
        <v>22</v>
      </c>
      <c r="C58" s="121">
        <v>1999</v>
      </c>
      <c r="D58" s="84">
        <f t="shared" si="7"/>
        <v>2.5143005192952211E-3</v>
      </c>
      <c r="E58" s="84">
        <f t="shared" si="8"/>
        <v>0</v>
      </c>
      <c r="F58" s="84">
        <f t="shared" si="16"/>
        <v>0</v>
      </c>
      <c r="G58" s="84">
        <f t="shared" si="16"/>
        <v>2.5027571152101322E-3</v>
      </c>
      <c r="H58" s="84">
        <f t="shared" si="16"/>
        <v>9.641228837212304E-4</v>
      </c>
      <c r="I58" s="84">
        <f t="shared" si="10"/>
        <v>7.7439589053914088E-7</v>
      </c>
      <c r="J58" s="84">
        <f t="shared" si="17"/>
        <v>3.0169689418132287E-6</v>
      </c>
      <c r="K58" s="84">
        <f t="shared" si="17"/>
        <v>8.8837188730993093E-4</v>
      </c>
      <c r="L58" s="84">
        <f t="shared" si="17"/>
        <v>1.6776521396229547E-3</v>
      </c>
      <c r="M58" s="84">
        <f t="shared" si="12"/>
        <v>4.1795020917363093E-7</v>
      </c>
      <c r="N58" s="84">
        <f t="shared" si="18"/>
        <v>2.8843630028526349E-6</v>
      </c>
      <c r="O58" s="85">
        <f t="shared" si="18"/>
        <v>1.6004868308028396E-3</v>
      </c>
    </row>
    <row r="59" spans="1:31" x14ac:dyDescent="0.25">
      <c r="A59" s="119">
        <v>2000</v>
      </c>
      <c r="B59" s="120" t="s">
        <v>23</v>
      </c>
      <c r="C59" s="129" t="s">
        <v>24</v>
      </c>
      <c r="D59" s="150">
        <f t="shared" si="7"/>
        <v>3.6372155218936646E-3</v>
      </c>
      <c r="E59" s="150">
        <f t="shared" si="8"/>
        <v>0</v>
      </c>
      <c r="F59" s="150">
        <f t="shared" si="16"/>
        <v>0</v>
      </c>
      <c r="G59" s="150">
        <f t="shared" si="16"/>
        <v>3.6205167031997301E-3</v>
      </c>
      <c r="H59" s="150">
        <f t="shared" si="16"/>
        <v>1.3105359787557395E-3</v>
      </c>
      <c r="I59" s="150">
        <f t="shared" si="10"/>
        <v>0</v>
      </c>
      <c r="J59" s="150">
        <f t="shared" si="17"/>
        <v>0</v>
      </c>
      <c r="K59" s="150">
        <f t="shared" si="17"/>
        <v>1.2072441305868628E-3</v>
      </c>
      <c r="L59" s="150">
        <f t="shared" si="17"/>
        <v>2.3814802918713492E-3</v>
      </c>
      <c r="M59" s="150">
        <f t="shared" si="12"/>
        <v>0</v>
      </c>
      <c r="N59" s="150">
        <f t="shared" si="18"/>
        <v>0</v>
      </c>
      <c r="O59" s="154">
        <f t="shared" si="18"/>
        <v>2.271753042077866E-3</v>
      </c>
    </row>
    <row r="60" spans="1:31" s="21" customFormat="1" x14ac:dyDescent="0.25">
      <c r="A60" s="155"/>
      <c r="B60" s="143" t="s">
        <v>28</v>
      </c>
      <c r="C60" s="156"/>
      <c r="D60" s="157">
        <f>SUM(D39:D59)</f>
        <v>1</v>
      </c>
      <c r="E60" s="157">
        <f>SUM(E39:E59)</f>
        <v>1</v>
      </c>
      <c r="F60" s="157">
        <f t="shared" ref="F60:O60" si="19">SUM(F39:F59)</f>
        <v>0.99999999999999989</v>
      </c>
      <c r="G60" s="157">
        <f t="shared" si="19"/>
        <v>1</v>
      </c>
      <c r="H60" s="157">
        <f t="shared" si="19"/>
        <v>0.99999999999999989</v>
      </c>
      <c r="I60" s="157">
        <f t="shared" si="19"/>
        <v>1.0000000000000002</v>
      </c>
      <c r="J60" s="157">
        <f t="shared" si="19"/>
        <v>1</v>
      </c>
      <c r="K60" s="157">
        <f t="shared" si="19"/>
        <v>1</v>
      </c>
      <c r="L60" s="157">
        <f t="shared" si="19"/>
        <v>0.99999999999999989</v>
      </c>
      <c r="M60" s="157">
        <f t="shared" si="19"/>
        <v>0.99999999999999956</v>
      </c>
      <c r="N60" s="157">
        <f t="shared" si="19"/>
        <v>1</v>
      </c>
      <c r="O60" s="157">
        <f t="shared" si="19"/>
        <v>1.0000000000000002</v>
      </c>
      <c r="AE60" s="165"/>
    </row>
    <row r="61" spans="1:31" x14ac:dyDescent="0.25">
      <c r="A61" s="462" t="s">
        <v>80</v>
      </c>
      <c r="B61" s="462"/>
      <c r="C61" s="462"/>
      <c r="D61" s="462"/>
      <c r="E61" s="462"/>
      <c r="F61" s="462"/>
      <c r="G61" s="462"/>
      <c r="H61" s="462"/>
      <c r="I61" s="462"/>
    </row>
    <row r="62" spans="1:31" x14ac:dyDescent="0.25">
      <c r="A62" s="462" t="s">
        <v>98</v>
      </c>
      <c r="B62" s="462"/>
      <c r="C62" s="462"/>
      <c r="D62" s="462"/>
      <c r="E62" s="462"/>
      <c r="F62" s="462"/>
      <c r="G62" s="462"/>
      <c r="H62" s="462"/>
      <c r="I62" s="274"/>
    </row>
    <row r="63" spans="1:31" ht="15" customHeight="1" x14ac:dyDescent="0.25">
      <c r="A63" s="463" t="s">
        <v>185</v>
      </c>
      <c r="B63" s="463"/>
      <c r="C63" s="463"/>
      <c r="D63" s="463"/>
      <c r="E63" s="463"/>
      <c r="F63" s="463"/>
      <c r="G63" s="463"/>
      <c r="H63" s="463"/>
      <c r="I63" s="463"/>
      <c r="J63" s="463"/>
      <c r="K63" s="463"/>
      <c r="L63" s="463"/>
      <c r="M63" s="463"/>
      <c r="N63" s="463"/>
      <c r="O63" s="463"/>
    </row>
    <row r="64" spans="1:31" ht="21.75" customHeight="1" x14ac:dyDescent="0.25">
      <c r="A64" s="463"/>
      <c r="B64" s="463"/>
      <c r="C64" s="463"/>
      <c r="D64" s="463"/>
      <c r="E64" s="463"/>
      <c r="F64" s="463"/>
      <c r="G64" s="463"/>
      <c r="H64" s="463"/>
      <c r="I64" s="463"/>
      <c r="J64" s="463"/>
      <c r="K64" s="463"/>
      <c r="L64" s="463"/>
      <c r="M64" s="463"/>
      <c r="N64" s="463"/>
      <c r="O64" s="463"/>
    </row>
  </sheetData>
  <mergeCells count="28">
    <mergeCell ref="A63:O64"/>
    <mergeCell ref="T3:AB3"/>
    <mergeCell ref="S4:AC4"/>
    <mergeCell ref="T2:AB2"/>
    <mergeCell ref="A61:I61"/>
    <mergeCell ref="A62:H62"/>
    <mergeCell ref="A2:O2"/>
    <mergeCell ref="A3:O3"/>
    <mergeCell ref="A4:O4"/>
    <mergeCell ref="A36:C38"/>
    <mergeCell ref="D37:E37"/>
    <mergeCell ref="H37:I37"/>
    <mergeCell ref="L37:M37"/>
    <mergeCell ref="S23:AA23"/>
    <mergeCell ref="S24:Z24"/>
    <mergeCell ref="S25:AA26"/>
    <mergeCell ref="A6:B6"/>
    <mergeCell ref="A7:C9"/>
    <mergeCell ref="D7:G7"/>
    <mergeCell ref="D8:E8"/>
    <mergeCell ref="H8:I8"/>
    <mergeCell ref="L8:M8"/>
    <mergeCell ref="A39:C39"/>
    <mergeCell ref="A10:C10"/>
    <mergeCell ref="D34:E34"/>
    <mergeCell ref="H34:I34"/>
    <mergeCell ref="L34:M34"/>
    <mergeCell ref="A35:C35"/>
  </mergeCells>
  <pageMargins left="0.7" right="0.7" top="0.75" bottom="0.75" header="0.3" footer="0.3"/>
  <drawing r:id="rId1"/>
</worksheet>
</file>

<file path=docMetadata/LabelInfo.xml><?xml version="1.0" encoding="utf-8"?>
<clbl:labelList xmlns:clbl="http://schemas.microsoft.com/office/2020/mipLabelMetadata">
  <clbl:label id="{c8ed0d54-54d7-4498-9042-bf1d68447b7b}" enabled="1" method="Privileged" siteId="{7512341a-42c3-44bb-beee-e013048f124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vt:i4>
      </vt:variant>
    </vt:vector>
  </HeadingPairs>
  <TitlesOfParts>
    <vt:vector size="15" baseType="lpstr">
      <vt:lpstr>Mt global</vt:lpstr>
      <vt:lpstr>Montant global par tranche</vt:lpstr>
      <vt:lpstr>Mt global_évolution</vt:lpstr>
      <vt:lpstr>Mt global_carrière complète</vt:lpstr>
      <vt:lpstr>Revalorisation pensions</vt:lpstr>
      <vt:lpstr>Inflation Insee</vt:lpstr>
      <vt:lpstr>Inflation</vt:lpstr>
      <vt:lpstr>€ 2022</vt:lpstr>
      <vt:lpstr>Mt base</vt:lpstr>
      <vt:lpstr>MICO</vt:lpstr>
      <vt:lpstr>Evolution MICO</vt:lpstr>
      <vt:lpstr>Mt base droits dérivés</vt:lpstr>
      <vt:lpstr>Droits dérivés</vt:lpstr>
      <vt:lpstr>Mt base DP servis avec un DD</vt:lpstr>
      <vt:lpstr>'Montant global par tranche'!Zone_d_impression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Z013107</dc:creator>
  <cp:lastModifiedBy>BELLAVOINE-GAESSLER Christine</cp:lastModifiedBy>
  <cp:lastPrinted>2023-01-17T16:06:31Z</cp:lastPrinted>
  <dcterms:created xsi:type="dcterms:W3CDTF">2022-09-05T08:57:09Z</dcterms:created>
  <dcterms:modified xsi:type="dcterms:W3CDTF">2024-02-21T13:25:28Z</dcterms:modified>
</cp:coreProperties>
</file>